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bookViews>
    <workbookView xWindow="0" yWindow="0" windowWidth="28800" windowHeight="12435" tabRatio="601"/>
  </bookViews>
  <sheets>
    <sheet name="Калкулатор" sheetId="1" r:id="rId1"/>
    <sheet name="Преддоговорна информация" sheetId="2" r:id="rId2"/>
    <sheet name="Погасителен план" sheetId="3" r:id="rId3"/>
    <sheet name="AF" sheetId="4" r:id="rId4"/>
    <sheet name="Sheet2" sheetId="5" state="hidden" r:id="rId5"/>
  </sheets>
  <externalReferences>
    <externalReference r:id="rId6"/>
    <externalReference r:id="rId7"/>
    <externalReference r:id="rId8"/>
  </externalReferences>
  <definedNames>
    <definedName name="_xlnm._FilterDatabase" localSheetId="3" hidden="1">AF!$AT$80:$AX$83</definedName>
    <definedName name="_xlnm._FilterDatabase" localSheetId="4" hidden="1">Sheet2!$A$5:$I$56</definedName>
    <definedName name="anticipo">Калкулатор!$N$34</definedName>
    <definedName name="elencopreamm" localSheetId="3">[1]Калкулатор!#REF!</definedName>
    <definedName name="elencopreamm" localSheetId="4">[1]Калкулатор!#REF!</definedName>
    <definedName name="elencopreamm" localSheetId="2">'[2]2. Калкулатор'!#REF!</definedName>
    <definedName name="elencopreamm" localSheetId="1">'[2]2. Калкулатор'!#REF!</definedName>
    <definedName name="elencopreamm">Калкулатор!#REF!</definedName>
    <definedName name="elencotan" localSheetId="3">[1]Калкулатор!#REF!</definedName>
    <definedName name="elencotan" localSheetId="4">[1]Калкулатор!#REF!</definedName>
    <definedName name="elencotan" localSheetId="2">'[2]2. Калкулатор'!#REF!</definedName>
    <definedName name="elencotan" localSheetId="1">'[2]2. Калкулатор'!#REF!</definedName>
    <definedName name="elencotan">Калкулатор!#REF!</definedName>
    <definedName name="maxiratatot" localSheetId="3">[3]Foglio1!$D$9</definedName>
    <definedName name="maxiratatot" localSheetId="4">[3]Foglio1!$D$9</definedName>
    <definedName name="maxiratatot">[3]Foglio1!$D$9</definedName>
    <definedName name="PreventiviFinanziato" localSheetId="2">'[2]2. Калкулатор'!#REF!</definedName>
    <definedName name="PreventiviFinanziato" localSheetId="1">'[2]2. Калкулатор'!#REF!</definedName>
    <definedName name="PreventiviFinanziato">Калкулатор!$N$38</definedName>
    <definedName name="PreventiviMaxirataPerc">Калкулатор!$N$46</definedName>
    <definedName name="preventivirate">Калкулатор!$N$44</definedName>
    <definedName name="prezzo">Калкулатор!$N$31</definedName>
    <definedName name="_xlnm.Print_Area" localSheetId="3">AF!$A$1:$BA$204</definedName>
    <definedName name="_xlnm.Print_Area" localSheetId="0">Калкулатор!$D$2:$M$52</definedName>
    <definedName name="_xlnm.Print_Area" localSheetId="2">'Погасителен план'!$A$2:$H$113</definedName>
    <definedName name="_xlnm.Print_Area" localSheetId="1">'Преддоговорна информация'!$A$1:$H$96</definedName>
    <definedName name="rata" localSheetId="3">[3]Foglio1!$E$10</definedName>
    <definedName name="rata" localSheetId="4">[3]Foglio1!$E$10</definedName>
    <definedName name="rata">[3]Foglio1!$E$10</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K74" i="4" l="1"/>
  <c r="AD82" i="4"/>
  <c r="O81" i="4"/>
  <c r="O80" i="4"/>
  <c r="C1" i="5"/>
  <c r="G2" i="5"/>
  <c r="D1" i="5"/>
  <c r="F2" i="5"/>
  <c r="I2" i="5"/>
  <c r="AX75" i="4"/>
  <c r="I196" i="4"/>
  <c r="AC188" i="4"/>
  <c r="AC186" i="4"/>
  <c r="AI185" i="4"/>
  <c r="AE183" i="4"/>
  <c r="AH181" i="4"/>
  <c r="AG180" i="4"/>
  <c r="AG179" i="4"/>
  <c r="AG178" i="4"/>
  <c r="J100" i="4"/>
  <c r="H2" i="5"/>
  <c r="P65" i="4"/>
  <c r="Q64" i="4"/>
  <c r="AS58" i="4"/>
  <c r="R57" i="4"/>
  <c r="BC48" i="4"/>
  <c r="BC50" i="4" s="1"/>
  <c r="Q41" i="4"/>
  <c r="B39" i="4"/>
  <c r="P25" i="4"/>
  <c r="Q24" i="4"/>
  <c r="E16" i="3"/>
  <c r="K26" i="1"/>
  <c r="E38" i="2"/>
  <c r="C32" i="2"/>
  <c r="E34" i="2"/>
  <c r="E11" i="3"/>
  <c r="C27" i="3"/>
  <c r="G7" i="3"/>
  <c r="E5" i="3"/>
  <c r="C108" i="3" s="1"/>
  <c r="G2" i="3"/>
  <c r="D94" i="2"/>
  <c r="D67" i="2"/>
  <c r="G67" i="2" s="1"/>
  <c r="IV83" i="1"/>
  <c r="A27" i="3"/>
  <c r="IC174" i="1"/>
  <c r="IR111" i="1"/>
  <c r="IC164" i="1"/>
  <c r="IC165" i="1"/>
  <c r="IC166" i="1"/>
  <c r="IC167" i="1"/>
  <c r="IC168" i="1"/>
  <c r="IC169" i="1"/>
  <c r="IC170" i="1"/>
  <c r="IC171" i="1"/>
  <c r="IC172" i="1"/>
  <c r="IC173" i="1"/>
  <c r="IC175" i="1"/>
  <c r="IC176" i="1"/>
  <c r="IC177" i="1"/>
  <c r="IC178" i="1"/>
  <c r="IC179" i="1"/>
  <c r="IC180" i="1"/>
  <c r="IC181" i="1"/>
  <c r="IC182" i="1"/>
  <c r="IC183" i="1"/>
  <c r="IC184" i="1"/>
  <c r="IC185" i="1"/>
  <c r="IC186" i="1"/>
  <c r="IC187" i="1"/>
  <c r="IQ111" i="1"/>
  <c r="IO111" i="1"/>
  <c r="IO110" i="1"/>
  <c r="IP110" i="1"/>
  <c r="IQ110" i="1"/>
  <c r="IR110" i="1"/>
  <c r="IS110" i="1"/>
  <c r="IT110" i="1"/>
  <c r="IP111" i="1"/>
  <c r="IS111" i="1"/>
  <c r="IT111" i="1"/>
  <c r="IC153" i="1"/>
  <c r="IC155" i="1"/>
  <c r="IC157" i="1"/>
  <c r="IC159" i="1"/>
  <c r="IC161" i="1"/>
  <c r="IC163" i="1"/>
  <c r="IC152" i="1"/>
  <c r="IC154" i="1"/>
  <c r="IC156" i="1"/>
  <c r="IC158" i="1"/>
  <c r="IC160" i="1"/>
  <c r="IC162" i="1"/>
  <c r="H86" i="3"/>
  <c r="H94" i="3"/>
  <c r="F68" i="3"/>
  <c r="C65" i="3"/>
  <c r="D63" i="3"/>
  <c r="E63" i="3"/>
  <c r="C83" i="3"/>
  <c r="C63" i="3"/>
  <c r="H73" i="3"/>
  <c r="IC147" i="1"/>
  <c r="IC148" i="1"/>
  <c r="IC144" i="1"/>
  <c r="IC143" i="1"/>
  <c r="IC141" i="1"/>
  <c r="IC142" i="1"/>
  <c r="IC150" i="1"/>
  <c r="IC140" i="1"/>
  <c r="IC149" i="1"/>
  <c r="IC146" i="1"/>
  <c r="IC145" i="1"/>
  <c r="IC151" i="1"/>
  <c r="D53" i="3"/>
  <c r="E53" i="3" s="1"/>
  <c r="F51" i="3"/>
  <c r="H55" i="3"/>
  <c r="F58" i="3"/>
  <c r="F62" i="3"/>
  <c r="F98" i="3"/>
  <c r="F72" i="3"/>
  <c r="H92" i="3"/>
  <c r="C79" i="3"/>
  <c r="C54" i="3"/>
  <c r="H65" i="3"/>
  <c r="D51" i="3"/>
  <c r="E51" i="3" s="1"/>
  <c r="H58" i="3"/>
  <c r="D96" i="3"/>
  <c r="E96" i="3"/>
  <c r="F66" i="3"/>
  <c r="D83" i="3"/>
  <c r="E83" i="3" s="1"/>
  <c r="H66" i="3"/>
  <c r="F94" i="3"/>
  <c r="F73" i="3"/>
  <c r="C81" i="3"/>
  <c r="D84" i="3"/>
  <c r="E84" i="3" s="1"/>
  <c r="D74" i="3"/>
  <c r="E74" i="3" s="1"/>
  <c r="D68" i="3"/>
  <c r="E68" i="3" s="1"/>
  <c r="C42" i="3"/>
  <c r="C47" i="3"/>
  <c r="H78" i="3"/>
  <c r="H75" i="3"/>
  <c r="D98" i="3"/>
  <c r="E98" i="3" s="1"/>
  <c r="C68" i="3"/>
  <c r="D85" i="3"/>
  <c r="E85" i="3"/>
  <c r="F84" i="3"/>
  <c r="F74" i="3"/>
  <c r="F63" i="3"/>
  <c r="C59" i="3"/>
  <c r="F97" i="3"/>
  <c r="C56" i="3"/>
  <c r="H72" i="3"/>
  <c r="D93" i="3"/>
  <c r="E93" i="3" s="1"/>
  <c r="C74" i="3"/>
  <c r="H96" i="3"/>
  <c r="C58" i="3"/>
  <c r="H69" i="3"/>
  <c r="H81" i="3"/>
  <c r="D57" i="3"/>
  <c r="E57" i="3"/>
  <c r="D58" i="3"/>
  <c r="E58" i="3"/>
  <c r="D61" i="3"/>
  <c r="E61" i="3"/>
  <c r="F52" i="3"/>
  <c r="H54" i="3"/>
  <c r="H57" i="3"/>
  <c r="H59" i="3"/>
  <c r="H62" i="3"/>
  <c r="C67" i="3"/>
  <c r="F83" i="3"/>
  <c r="C96" i="3"/>
  <c r="H85" i="3"/>
  <c r="D67" i="3"/>
  <c r="E67" i="3" s="1"/>
  <c r="H84" i="3"/>
  <c r="D91" i="3"/>
  <c r="E91" i="3"/>
  <c r="H77" i="3"/>
  <c r="D54" i="3"/>
  <c r="E54" i="3" s="1"/>
  <c r="D56" i="3"/>
  <c r="E56" i="3" s="1"/>
  <c r="H53" i="3"/>
  <c r="F60" i="3"/>
  <c r="C57" i="3"/>
  <c r="F76" i="3"/>
  <c r="C89" i="3"/>
  <c r="D77" i="3"/>
  <c r="E77" i="3"/>
  <c r="C82" i="3"/>
  <c r="C71" i="3"/>
  <c r="H97" i="3"/>
  <c r="F77" i="3"/>
  <c r="C88" i="3"/>
  <c r="D94" i="3"/>
  <c r="E94" i="3" s="1"/>
  <c r="D82" i="3"/>
  <c r="E82" i="3" s="1"/>
  <c r="D76" i="3"/>
  <c r="E76" i="3" s="1"/>
  <c r="D70" i="3"/>
  <c r="E70" i="3" s="1"/>
  <c r="C40" i="3"/>
  <c r="C44" i="3"/>
  <c r="C48" i="3"/>
  <c r="H70" i="3"/>
  <c r="C94" i="3"/>
  <c r="C53" i="3"/>
  <c r="H83" i="3"/>
  <c r="C28" i="3"/>
  <c r="C87" i="3"/>
  <c r="F80" i="3"/>
  <c r="F70" i="3"/>
  <c r="C72" i="3"/>
  <c r="C73" i="3"/>
  <c r="D87" i="3"/>
  <c r="E87" i="3"/>
  <c r="D75" i="3"/>
  <c r="E75" i="3"/>
  <c r="D65" i="3"/>
  <c r="E65" i="3"/>
  <c r="C92" i="3"/>
  <c r="H80" i="3"/>
  <c r="F85" i="3"/>
  <c r="F90" i="3"/>
  <c r="C66" i="3"/>
  <c r="H71" i="3"/>
  <c r="D86" i="3"/>
  <c r="E86" i="3"/>
  <c r="D59" i="3"/>
  <c r="E59" i="3"/>
  <c r="D62" i="3"/>
  <c r="E62" i="3"/>
  <c r="H52" i="3"/>
  <c r="H67" i="3"/>
  <c r="D97" i="3"/>
  <c r="E97" i="3"/>
  <c r="C70" i="3"/>
  <c r="C46" i="3"/>
  <c r="C41" i="3"/>
  <c r="C91" i="3"/>
  <c r="D78" i="3"/>
  <c r="E78" i="3"/>
  <c r="F88" i="3"/>
  <c r="C55" i="3"/>
  <c r="F81" i="3"/>
  <c r="C62" i="3"/>
  <c r="H63" i="3"/>
  <c r="C61" i="3"/>
  <c r="F91" i="3"/>
  <c r="F71" i="3"/>
  <c r="C78" i="3"/>
  <c r="F57" i="3"/>
  <c r="C85" i="3"/>
  <c r="F86" i="3"/>
  <c r="H87" i="3"/>
  <c r="F78" i="3"/>
  <c r="C52" i="3"/>
  <c r="F61" i="3"/>
  <c r="F54" i="3"/>
  <c r="D60" i="3"/>
  <c r="E60" i="3" s="1"/>
  <c r="C98" i="3"/>
  <c r="F96" i="3"/>
  <c r="C69" i="3"/>
  <c r="D81" i="3"/>
  <c r="E81" i="3"/>
  <c r="C51" i="3"/>
  <c r="F75" i="3"/>
  <c r="C76" i="3"/>
  <c r="C93" i="3"/>
  <c r="C50" i="3"/>
  <c r="C45" i="3"/>
  <c r="C39" i="3"/>
  <c r="D89" i="3"/>
  <c r="E89" i="3"/>
  <c r="D72" i="3"/>
  <c r="E72" i="3"/>
  <c r="D80" i="3"/>
  <c r="E80" i="3"/>
  <c r="F65" i="3"/>
  <c r="F87" i="3"/>
  <c r="F92" i="3"/>
  <c r="H93" i="3"/>
  <c r="D71" i="3"/>
  <c r="E71" i="3"/>
  <c r="H95" i="3"/>
  <c r="F82" i="3"/>
  <c r="H89" i="3"/>
  <c r="F55" i="3"/>
  <c r="D52" i="3"/>
  <c r="E52" i="3"/>
  <c r="H74" i="3"/>
  <c r="D73" i="3"/>
  <c r="E73" i="3" s="1"/>
  <c r="C97" i="3"/>
  <c r="C90" i="3"/>
  <c r="H60" i="3"/>
  <c r="H56" i="3"/>
  <c r="F53" i="3"/>
  <c r="D95" i="3"/>
  <c r="E95" i="3"/>
  <c r="C86" i="3"/>
  <c r="D88" i="3"/>
  <c r="E88" i="3" s="1"/>
  <c r="H82" i="3"/>
  <c r="C64" i="3"/>
  <c r="F79" i="3"/>
  <c r="C77" i="3"/>
  <c r="C29" i="3"/>
  <c r="C30" i="3"/>
  <c r="C31" i="3"/>
  <c r="C32" i="3"/>
  <c r="C33" i="3"/>
  <c r="C34" i="3"/>
  <c r="C35" i="3"/>
  <c r="C36" i="3"/>
  <c r="C37" i="3"/>
  <c r="C38" i="3"/>
  <c r="D92" i="3"/>
  <c r="E92" i="3" s="1"/>
  <c r="C75" i="3"/>
  <c r="H90" i="3"/>
  <c r="C49" i="3"/>
  <c r="C43" i="3"/>
  <c r="D66" i="3"/>
  <c r="E66" i="3" s="1"/>
  <c r="H91" i="3"/>
  <c r="F69" i="3"/>
  <c r="F93" i="3"/>
  <c r="H76" i="3"/>
  <c r="C80" i="3"/>
  <c r="H61" i="3"/>
  <c r="D55" i="3"/>
  <c r="E55" i="3" s="1"/>
  <c r="F89" i="3"/>
  <c r="C84" i="3"/>
  <c r="H64" i="3"/>
  <c r="D79" i="3"/>
  <c r="E79" i="3"/>
  <c r="F67" i="3"/>
  <c r="D90" i="3"/>
  <c r="E90" i="3" s="1"/>
  <c r="F95" i="3"/>
  <c r="F59" i="3"/>
  <c r="F56" i="3"/>
  <c r="H51" i="3"/>
  <c r="H79" i="3"/>
  <c r="C95" i="3"/>
  <c r="C60" i="3"/>
  <c r="H68" i="3"/>
  <c r="D69" i="3"/>
  <c r="E69" i="3" s="1"/>
  <c r="H98" i="3"/>
  <c r="F64" i="3"/>
  <c r="H88" i="3"/>
  <c r="D64" i="3"/>
  <c r="E64" i="3"/>
  <c r="E108" i="3"/>
  <c r="E6" i="3"/>
  <c r="E100" i="3" s="1"/>
  <c r="IC131" i="1"/>
  <c r="IC132" i="1"/>
  <c r="IC129" i="1"/>
  <c r="IC128" i="1"/>
  <c r="IC134" i="1"/>
  <c r="IC137" i="1"/>
  <c r="IC130" i="1"/>
  <c r="IC138" i="1"/>
  <c r="IC136" i="1"/>
  <c r="IC135" i="1"/>
  <c r="IC139" i="1"/>
  <c r="IC133" i="1"/>
  <c r="F3" i="3"/>
  <c r="D42" i="3"/>
  <c r="D40" i="3"/>
  <c r="E40" i="3" s="1"/>
  <c r="D43" i="3"/>
  <c r="D47" i="3"/>
  <c r="E47" i="3" s="1"/>
  <c r="D45" i="3"/>
  <c r="D39" i="3"/>
  <c r="D41" i="3"/>
  <c r="E41" i="3" s="1"/>
  <c r="D44" i="3"/>
  <c r="D49" i="3"/>
  <c r="D50" i="3"/>
  <c r="D46" i="3"/>
  <c r="E46" i="3" s="1"/>
  <c r="D48" i="3"/>
  <c r="E48" i="3" s="1"/>
  <c r="H39" i="3"/>
  <c r="E39" i="3"/>
  <c r="F39" i="3"/>
  <c r="H40" i="3"/>
  <c r="F40" i="3"/>
  <c r="F41" i="3"/>
  <c r="H41" i="3"/>
  <c r="E42" i="3"/>
  <c r="F42" i="3"/>
  <c r="H42" i="3"/>
  <c r="E43" i="3"/>
  <c r="F43" i="3"/>
  <c r="H43" i="3"/>
  <c r="H44" i="3"/>
  <c r="E44" i="3"/>
  <c r="F44" i="3"/>
  <c r="H45" i="3"/>
  <c r="E45" i="3"/>
  <c r="F45" i="3"/>
  <c r="H46" i="3"/>
  <c r="F46" i="3"/>
  <c r="H47" i="3"/>
  <c r="F47" i="3"/>
  <c r="H48" i="3"/>
  <c r="F48" i="3"/>
  <c r="H49" i="3"/>
  <c r="E49" i="3"/>
  <c r="F49" i="3"/>
  <c r="H50" i="3"/>
  <c r="E50" i="3"/>
  <c r="F50" i="3"/>
  <c r="K29" i="1" l="1"/>
  <c r="O83" i="4"/>
  <c r="O84" i="4" s="1"/>
  <c r="E17" i="3"/>
  <c r="BC51" i="4"/>
  <c r="BB50" i="4"/>
  <c r="G108" i="3"/>
  <c r="IS140" i="1" l="1"/>
  <c r="IS136" i="1"/>
  <c r="IS128" i="1"/>
  <c r="IS178" i="1"/>
  <c r="IS143" i="1"/>
  <c r="IS129" i="1"/>
  <c r="IS150" i="1"/>
  <c r="IS151" i="1"/>
  <c r="IS157" i="1"/>
  <c r="IS141" i="1"/>
  <c r="IS127" i="1"/>
  <c r="IS155" i="1"/>
  <c r="IS137" i="1"/>
  <c r="IS149" i="1"/>
  <c r="IS175" i="1"/>
  <c r="IS158" i="1"/>
  <c r="IS120" i="1"/>
  <c r="IS126" i="1"/>
  <c r="IS186" i="1"/>
  <c r="IS169" i="1"/>
  <c r="IS173" i="1"/>
  <c r="IS162" i="1"/>
  <c r="IS187" i="1"/>
  <c r="IS182" i="1"/>
  <c r="IS165" i="1"/>
  <c r="IS139" i="1"/>
  <c r="IS184" i="1"/>
  <c r="IS179" i="1"/>
  <c r="IS170" i="1"/>
  <c r="IS153" i="1"/>
  <c r="IS148" i="1"/>
  <c r="IS123" i="1"/>
  <c r="IS164" i="1"/>
  <c r="IS160" i="1"/>
  <c r="IS156" i="1"/>
  <c r="IS147" i="1"/>
  <c r="IS131" i="1"/>
  <c r="IS142" i="1"/>
  <c r="IC115" i="1"/>
  <c r="IS146" i="1"/>
  <c r="IS163" i="1"/>
  <c r="IS138" i="1"/>
  <c r="IS119" i="1"/>
  <c r="IS135" i="1"/>
  <c r="IS167" i="1"/>
  <c r="IS144" i="1"/>
  <c r="IS132" i="1"/>
  <c r="IS134" i="1"/>
  <c r="IS181" i="1"/>
  <c r="IS166" i="1"/>
  <c r="IS116" i="1"/>
  <c r="IS154" i="1"/>
  <c r="IS172" i="1"/>
  <c r="IS180" i="1"/>
  <c r="E9" i="3"/>
  <c r="IS130" i="1"/>
  <c r="IS124" i="1"/>
  <c r="IS159" i="1"/>
  <c r="IS145" i="1"/>
  <c r="IS122" i="1"/>
  <c r="IS176" i="1"/>
  <c r="IS171" i="1"/>
  <c r="C30" i="2"/>
  <c r="IS161" i="1"/>
  <c r="IS121" i="1"/>
  <c r="IS117" i="1"/>
  <c r="IV82" i="1"/>
  <c r="K35" i="1" s="1"/>
  <c r="IS168" i="1"/>
  <c r="IS185" i="1"/>
  <c r="IS152" i="1"/>
  <c r="IS174" i="1"/>
  <c r="IS118" i="1"/>
  <c r="IS125" i="1"/>
  <c r="IS183" i="1"/>
  <c r="IS177" i="1"/>
  <c r="IS133" i="1"/>
  <c r="BC52" i="4"/>
  <c r="BB51" i="4"/>
  <c r="IT118" i="1" l="1"/>
  <c r="IU118" i="1"/>
  <c r="IT122" i="1"/>
  <c r="IU122" i="1"/>
  <c r="IB148" i="1"/>
  <c r="IB151" i="1"/>
  <c r="IB154" i="1"/>
  <c r="IB158" i="1"/>
  <c r="IB129" i="1"/>
  <c r="IB119" i="1"/>
  <c r="IC119" i="1" s="1"/>
  <c r="D34" i="2"/>
  <c r="C36" i="2" s="1"/>
  <c r="K38" i="1" s="1"/>
  <c r="IB179" i="1"/>
  <c r="IB186" i="1"/>
  <c r="IB137" i="1"/>
  <c r="IB130" i="1"/>
  <c r="IB152" i="1"/>
  <c r="E12" i="3"/>
  <c r="IB169" i="1"/>
  <c r="IB126" i="1"/>
  <c r="IC126" i="1" s="1"/>
  <c r="IB174" i="1"/>
  <c r="IB133" i="1"/>
  <c r="IB172" i="1"/>
  <c r="IB161" i="1"/>
  <c r="IB131" i="1"/>
  <c r="IB171" i="1"/>
  <c r="IB123" i="1"/>
  <c r="IC123" i="1" s="1"/>
  <c r="IB128" i="1"/>
  <c r="IB180" i="1"/>
  <c r="IB144" i="1"/>
  <c r="IB182" i="1"/>
  <c r="IB164" i="1"/>
  <c r="IB138" i="1"/>
  <c r="IB178" i="1"/>
  <c r="IB187" i="1"/>
  <c r="IB156" i="1"/>
  <c r="IB185" i="1"/>
  <c r="IB141" i="1"/>
  <c r="IB139" i="1"/>
  <c r="IB140" i="1"/>
  <c r="IB162" i="1"/>
  <c r="IB159" i="1"/>
  <c r="IB165" i="1"/>
  <c r="IB177" i="1"/>
  <c r="IB116" i="1"/>
  <c r="IC116" i="1" s="1"/>
  <c r="K40" i="1" s="1"/>
  <c r="IB163" i="1"/>
  <c r="IB121" i="1"/>
  <c r="IC121" i="1" s="1"/>
  <c r="IB125" i="1"/>
  <c r="IC125" i="1" s="1"/>
  <c r="IB120" i="1"/>
  <c r="IC120" i="1" s="1"/>
  <c r="IB170" i="1"/>
  <c r="IB167" i="1"/>
  <c r="IB132" i="1"/>
  <c r="IB143" i="1"/>
  <c r="IB142" i="1"/>
  <c r="IB118" i="1"/>
  <c r="IC118" i="1" s="1"/>
  <c r="IB149" i="1"/>
  <c r="IB184" i="1"/>
  <c r="AT82" i="4"/>
  <c r="AI84" i="4" s="1"/>
  <c r="IB147" i="1"/>
  <c r="IB135" i="1"/>
  <c r="IB127" i="1"/>
  <c r="IC127" i="1" s="1"/>
  <c r="IB157" i="1"/>
  <c r="IB134" i="1"/>
  <c r="IB122" i="1"/>
  <c r="IC122" i="1" s="1"/>
  <c r="IB181" i="1"/>
  <c r="IB183" i="1"/>
  <c r="IB124" i="1"/>
  <c r="IC124" i="1" s="1"/>
  <c r="IB145" i="1"/>
  <c r="IB146" i="1"/>
  <c r="IB168" i="1"/>
  <c r="IB175" i="1"/>
  <c r="IB160" i="1"/>
  <c r="IB176" i="1"/>
  <c r="IB117" i="1"/>
  <c r="IC117" i="1" s="1"/>
  <c r="IB153" i="1"/>
  <c r="IB150" i="1"/>
  <c r="IB155" i="1"/>
  <c r="IB166" i="1"/>
  <c r="IB136" i="1"/>
  <c r="IB173" i="1"/>
  <c r="IU145" i="1"/>
  <c r="IT145" i="1"/>
  <c r="A26" i="3"/>
  <c r="H26" i="3" s="1"/>
  <c r="A28" i="3"/>
  <c r="IT116" i="1"/>
  <c r="IU116" i="1"/>
  <c r="IT132" i="1"/>
  <c r="IU132" i="1"/>
  <c r="IT119" i="1"/>
  <c r="IU119" i="1"/>
  <c r="IU156" i="1"/>
  <c r="IT156" i="1"/>
  <c r="IU148" i="1"/>
  <c r="IT148" i="1"/>
  <c r="IT184" i="1"/>
  <c r="IU184" i="1"/>
  <c r="IT187" i="1"/>
  <c r="IU187" i="1"/>
  <c r="IT186" i="1"/>
  <c r="IU186" i="1"/>
  <c r="IT175" i="1"/>
  <c r="IU175" i="1"/>
  <c r="IU127" i="1"/>
  <c r="IT127" i="1"/>
  <c r="IU150" i="1"/>
  <c r="IT150" i="1"/>
  <c r="IU128" i="1"/>
  <c r="IT128" i="1"/>
  <c r="IU133" i="1"/>
  <c r="IT133" i="1"/>
  <c r="IU161" i="1"/>
  <c r="IT161" i="1"/>
  <c r="IU130" i="1"/>
  <c r="IT130" i="1"/>
  <c r="IT134" i="1"/>
  <c r="IU134" i="1"/>
  <c r="IT146" i="1"/>
  <c r="IU146" i="1"/>
  <c r="IU179" i="1"/>
  <c r="IT179" i="1"/>
  <c r="IU169" i="1"/>
  <c r="IT169" i="1"/>
  <c r="IU155" i="1"/>
  <c r="IT155" i="1"/>
  <c r="IT178" i="1"/>
  <c r="IU178" i="1"/>
  <c r="IT174" i="1"/>
  <c r="IU174" i="1"/>
  <c r="IT152" i="1"/>
  <c r="IU152" i="1"/>
  <c r="IT171" i="1"/>
  <c r="IU171" i="1"/>
  <c r="IT159" i="1"/>
  <c r="IU159" i="1"/>
  <c r="IT180" i="1"/>
  <c r="IU180" i="1"/>
  <c r="IT166" i="1"/>
  <c r="IU166" i="1"/>
  <c r="IU144" i="1"/>
  <c r="IT144" i="1"/>
  <c r="IU138" i="1"/>
  <c r="IT138" i="1"/>
  <c r="IU142" i="1"/>
  <c r="IT142" i="1"/>
  <c r="IT160" i="1"/>
  <c r="IU160" i="1"/>
  <c r="IU153" i="1"/>
  <c r="IT153" i="1"/>
  <c r="IU139" i="1"/>
  <c r="IT139" i="1"/>
  <c r="IT162" i="1"/>
  <c r="IU162" i="1"/>
  <c r="IT126" i="1"/>
  <c r="IU126" i="1"/>
  <c r="IT149" i="1"/>
  <c r="IU149" i="1"/>
  <c r="IU141" i="1"/>
  <c r="IT141" i="1"/>
  <c r="IT129" i="1"/>
  <c r="IU129" i="1"/>
  <c r="IT136" i="1"/>
  <c r="IU136" i="1"/>
  <c r="IU168" i="1"/>
  <c r="IT168" i="1"/>
  <c r="IT154" i="1"/>
  <c r="IU154" i="1"/>
  <c r="IU135" i="1"/>
  <c r="IT135" i="1"/>
  <c r="IT147" i="1"/>
  <c r="IU147" i="1"/>
  <c r="IU123" i="1"/>
  <c r="IT123" i="1"/>
  <c r="IU182" i="1"/>
  <c r="IT182" i="1"/>
  <c r="IT158" i="1"/>
  <c r="IU158" i="1"/>
  <c r="IU151" i="1"/>
  <c r="IT151" i="1"/>
  <c r="IU177" i="1"/>
  <c r="IT177" i="1"/>
  <c r="IT183" i="1"/>
  <c r="IU183" i="1"/>
  <c r="IT117" i="1"/>
  <c r="IU117" i="1"/>
  <c r="IU125" i="1"/>
  <c r="IT125" i="1"/>
  <c r="IT185" i="1"/>
  <c r="IU185" i="1"/>
  <c r="IU121" i="1"/>
  <c r="IT121" i="1"/>
  <c r="IU176" i="1"/>
  <c r="IT176" i="1"/>
  <c r="IU124" i="1"/>
  <c r="IT124" i="1"/>
  <c r="IT172" i="1"/>
  <c r="IU172" i="1"/>
  <c r="IT181" i="1"/>
  <c r="IU181" i="1"/>
  <c r="IT167" i="1"/>
  <c r="IU167" i="1"/>
  <c r="IU163" i="1"/>
  <c r="IT163" i="1"/>
  <c r="IU131" i="1"/>
  <c r="IT131" i="1"/>
  <c r="IU164" i="1"/>
  <c r="IT164" i="1"/>
  <c r="IT170" i="1"/>
  <c r="IU170" i="1"/>
  <c r="IU165" i="1"/>
  <c r="IT165" i="1"/>
  <c r="IT173" i="1"/>
  <c r="IU173" i="1"/>
  <c r="IT120" i="1"/>
  <c r="IU120" i="1"/>
  <c r="IU137" i="1"/>
  <c r="IT137" i="1"/>
  <c r="IU157" i="1"/>
  <c r="IT157" i="1"/>
  <c r="IU143" i="1"/>
  <c r="IT143" i="1"/>
  <c r="IU140" i="1"/>
  <c r="IT140" i="1"/>
  <c r="BB52" i="4"/>
  <c r="BC53" i="4"/>
  <c r="C47" i="2" l="1"/>
  <c r="E20" i="3"/>
  <c r="X86" i="4" s="1"/>
  <c r="D31" i="3"/>
  <c r="D37" i="3"/>
  <c r="E19" i="3"/>
  <c r="D33" i="3"/>
  <c r="D28" i="3"/>
  <c r="D36" i="3"/>
  <c r="D38" i="3"/>
  <c r="D27" i="3"/>
  <c r="D32" i="3"/>
  <c r="D30" i="3"/>
  <c r="D29" i="3"/>
  <c r="D35" i="3"/>
  <c r="D34" i="3"/>
  <c r="BB53" i="4"/>
  <c r="BC54" i="4"/>
  <c r="G26" i="3" l="1"/>
  <c r="E27" i="3"/>
  <c r="F27" i="3" s="1"/>
  <c r="H27" i="3" s="1"/>
  <c r="G86" i="4"/>
  <c r="G46" i="2"/>
  <c r="K42" i="1" s="1"/>
  <c r="BB54" i="4"/>
  <c r="BC55" i="4"/>
  <c r="E28" i="3" l="1"/>
  <c r="F28" i="3" s="1"/>
  <c r="H28" i="3" s="1"/>
  <c r="G27" i="3"/>
  <c r="G28" i="3" s="1"/>
  <c r="G29" i="3" s="1"/>
  <c r="G30" i="3" s="1"/>
  <c r="G31" i="3" s="1"/>
  <c r="G32" i="3" s="1"/>
  <c r="G33" i="3" s="1"/>
  <c r="G34" i="3" s="1"/>
  <c r="G35" i="3" s="1"/>
  <c r="G36" i="3" s="1"/>
  <c r="G37" i="3" s="1"/>
  <c r="G38" i="3" s="1"/>
  <c r="G39" i="3" s="1"/>
  <c r="G40" i="3" s="1"/>
  <c r="G41" i="3" s="1"/>
  <c r="G42" i="3" s="1"/>
  <c r="G43" i="3" s="1"/>
  <c r="G44" i="3" s="1"/>
  <c r="G45" i="3" s="1"/>
  <c r="G46" i="3" s="1"/>
  <c r="G47" i="3" s="1"/>
  <c r="G48" i="3" s="1"/>
  <c r="G49" i="3" s="1"/>
  <c r="G50" i="3" s="1"/>
  <c r="G51" i="3" s="1"/>
  <c r="G52" i="3" s="1"/>
  <c r="G53" i="3" s="1"/>
  <c r="G54" i="3" s="1"/>
  <c r="G55" i="3" s="1"/>
  <c r="G56" i="3" s="1"/>
  <c r="G57" i="3" s="1"/>
  <c r="G58" i="3" s="1"/>
  <c r="G59" i="3" s="1"/>
  <c r="G60" i="3" s="1"/>
  <c r="G61" i="3" s="1"/>
  <c r="G62" i="3" s="1"/>
  <c r="G63" i="3" s="1"/>
  <c r="G64" i="3" s="1"/>
  <c r="G65" i="3" s="1"/>
  <c r="G66" i="3" s="1"/>
  <c r="G67" i="3" s="1"/>
  <c r="G68" i="3" s="1"/>
  <c r="G69" i="3" s="1"/>
  <c r="G70" i="3" s="1"/>
  <c r="G71" i="3" s="1"/>
  <c r="G72" i="3" s="1"/>
  <c r="G73" i="3" s="1"/>
  <c r="G74" i="3" s="1"/>
  <c r="G75" i="3" s="1"/>
  <c r="G76" i="3" s="1"/>
  <c r="G77" i="3" s="1"/>
  <c r="G78" i="3" s="1"/>
  <c r="G79" i="3" s="1"/>
  <c r="G80" i="3" s="1"/>
  <c r="G81" i="3" s="1"/>
  <c r="G82" i="3" s="1"/>
  <c r="G83" i="3" s="1"/>
  <c r="G84" i="3" s="1"/>
  <c r="G85" i="3" s="1"/>
  <c r="G86" i="3" s="1"/>
  <c r="G87" i="3" s="1"/>
  <c r="G88" i="3" s="1"/>
  <c r="G89" i="3" s="1"/>
  <c r="G90" i="3" s="1"/>
  <c r="G91" i="3" s="1"/>
  <c r="G92" i="3" s="1"/>
  <c r="G93" i="3" s="1"/>
  <c r="G94" i="3" s="1"/>
  <c r="G95" i="3" s="1"/>
  <c r="G96" i="3" s="1"/>
  <c r="G97" i="3" s="1"/>
  <c r="G98" i="3" s="1"/>
  <c r="E22" i="3"/>
  <c r="BB55" i="4"/>
  <c r="BC56" i="4"/>
  <c r="E29" i="3" l="1"/>
  <c r="F29" i="3" s="1"/>
  <c r="H29" i="3" s="1"/>
  <c r="BB56" i="4"/>
  <c r="BC57" i="4"/>
  <c r="E30" i="3" l="1"/>
  <c r="F30" i="3" s="1"/>
  <c r="H30" i="3" s="1"/>
  <c r="BB57" i="4"/>
  <c r="BC58" i="4"/>
  <c r="E31" i="3" l="1"/>
  <c r="F31" i="3" s="1"/>
  <c r="H31" i="3" s="1"/>
  <c r="BB58" i="4"/>
  <c r="BC59" i="4"/>
  <c r="E32" i="3" l="1"/>
  <c r="F32" i="3" s="1"/>
  <c r="H32" i="3" s="1"/>
  <c r="BB59" i="4"/>
  <c r="BC60" i="4"/>
  <c r="E33" i="3" l="1"/>
  <c r="F33" i="3" s="1"/>
  <c r="H33" i="3" s="1"/>
  <c r="BB60" i="4"/>
  <c r="BC61" i="4"/>
  <c r="E34" i="3" l="1"/>
  <c r="F34" i="3" s="1"/>
  <c r="H34" i="3" s="1"/>
  <c r="BB61" i="4"/>
  <c r="BC62" i="4"/>
  <c r="E35" i="3" l="1"/>
  <c r="F35" i="3" s="1"/>
  <c r="H35" i="3" s="1"/>
  <c r="BB62" i="4"/>
  <c r="BC63" i="4"/>
  <c r="E36" i="3" l="1"/>
  <c r="F36" i="3" s="1"/>
  <c r="H36" i="3" s="1"/>
  <c r="BB63" i="4"/>
  <c r="BC64" i="4"/>
  <c r="E37" i="3" l="1"/>
  <c r="F37" i="3" s="1"/>
  <c r="H37" i="3" s="1"/>
  <c r="BB64" i="4"/>
  <c r="BC65" i="4"/>
  <c r="E38" i="3" l="1"/>
  <c r="F38" i="3" s="1"/>
  <c r="H38" i="3" s="1"/>
  <c r="BB65" i="4"/>
  <c r="BC66" i="4"/>
  <c r="BB66" i="4" l="1"/>
  <c r="BC67" i="4"/>
  <c r="BB67" i="4" l="1"/>
  <c r="BC68" i="4"/>
  <c r="BB68" i="4" l="1"/>
  <c r="BC69" i="4"/>
  <c r="BB69" i="4" l="1"/>
  <c r="BC70" i="4"/>
  <c r="BB70" i="4" l="1"/>
  <c r="BC71" i="4"/>
  <c r="BB71" i="4" l="1"/>
  <c r="BC72" i="4"/>
  <c r="BB72" i="4" l="1"/>
  <c r="BC73" i="4"/>
  <c r="BB73" i="4" l="1"/>
  <c r="BC74" i="4"/>
  <c r="BB74" i="4" l="1"/>
  <c r="BC75" i="4"/>
  <c r="BB75" i="4" l="1"/>
  <c r="BC76" i="4"/>
  <c r="BB76" i="4" l="1"/>
  <c r="BC77" i="4"/>
  <c r="BB77" i="4" l="1"/>
  <c r="BC78" i="4"/>
  <c r="BB78" i="4" l="1"/>
  <c r="BC79" i="4"/>
  <c r="BB79" i="4" l="1"/>
  <c r="BC80" i="4"/>
  <c r="BB80" i="4" l="1"/>
  <c r="BE51" i="4"/>
  <c r="BE53" i="4"/>
  <c r="BE52" i="4"/>
  <c r="BE50" i="4"/>
  <c r="AU83" i="4" s="1"/>
</calcChain>
</file>

<file path=xl/comments1.xml><?xml version="1.0" encoding="utf-8"?>
<comments xmlns="http://schemas.openxmlformats.org/spreadsheetml/2006/main">
  <authors>
    <author>Author</author>
  </authors>
  <commentList>
    <comment ref="C18" authorId="0" shapeId="0">
      <text>
        <r>
          <rPr>
            <b/>
            <sz val="8"/>
            <color indexed="81"/>
            <rFont val="Tahoma"/>
            <family val="2"/>
            <charset val="204"/>
          </rPr>
          <t>Author:</t>
        </r>
        <r>
          <rPr>
            <sz val="8"/>
            <color indexed="81"/>
            <rFont val="Tahoma"/>
            <family val="2"/>
            <charset val="204"/>
          </rPr>
          <t xml:space="preserve">
Попълва се на място в търговския обект.</t>
        </r>
      </text>
    </comment>
    <comment ref="C19" authorId="0" shapeId="0">
      <text>
        <r>
          <rPr>
            <b/>
            <sz val="8"/>
            <color indexed="81"/>
            <rFont val="Tahoma"/>
            <family val="2"/>
            <charset val="204"/>
          </rPr>
          <t>Author:</t>
        </r>
        <r>
          <rPr>
            <sz val="8"/>
            <color indexed="81"/>
            <rFont val="Tahoma"/>
            <family val="2"/>
            <charset val="204"/>
          </rPr>
          <t xml:space="preserve">
Попълва се на място в търговския обект.</t>
        </r>
      </text>
    </comment>
    <comment ref="C20" authorId="0" shapeId="0">
      <text>
        <r>
          <rPr>
            <b/>
            <sz val="8"/>
            <color indexed="81"/>
            <rFont val="Tahoma"/>
            <family val="2"/>
            <charset val="204"/>
          </rPr>
          <t>Author:</t>
        </r>
        <r>
          <rPr>
            <sz val="8"/>
            <color indexed="81"/>
            <rFont val="Tahoma"/>
            <family val="2"/>
            <charset val="204"/>
          </rPr>
          <t xml:space="preserve">
Попълва се на място в търговския обект.</t>
        </r>
      </text>
    </comment>
    <comment ref="C21" authorId="0" shapeId="0">
      <text>
        <r>
          <rPr>
            <b/>
            <sz val="8"/>
            <color indexed="81"/>
            <rFont val="Tahoma"/>
            <family val="2"/>
            <charset val="204"/>
          </rPr>
          <t>Author:</t>
        </r>
        <r>
          <rPr>
            <sz val="8"/>
            <color indexed="81"/>
            <rFont val="Tahoma"/>
            <family val="2"/>
            <charset val="204"/>
          </rPr>
          <t xml:space="preserve">
Попълва се на място в търговския обект.</t>
        </r>
      </text>
    </comment>
    <comment ref="C22" authorId="0" shapeId="0">
      <text>
        <r>
          <rPr>
            <b/>
            <sz val="8"/>
            <color indexed="81"/>
            <rFont val="Tahoma"/>
            <family val="2"/>
            <charset val="204"/>
          </rPr>
          <t>Author:</t>
        </r>
        <r>
          <rPr>
            <sz val="8"/>
            <color indexed="81"/>
            <rFont val="Tahoma"/>
            <family val="2"/>
            <charset val="204"/>
          </rPr>
          <t xml:space="preserve">
Попълва се на място в търговския обект.</t>
        </r>
      </text>
    </comment>
    <comment ref="C23" authorId="0" shapeId="0">
      <text>
        <r>
          <rPr>
            <b/>
            <sz val="8"/>
            <color indexed="81"/>
            <rFont val="Tahoma"/>
            <family val="2"/>
            <charset val="204"/>
          </rPr>
          <t>Author:</t>
        </r>
        <r>
          <rPr>
            <sz val="8"/>
            <color indexed="81"/>
            <rFont val="Tahoma"/>
            <family val="2"/>
            <charset val="204"/>
          </rPr>
          <t xml:space="preserve">
Попълва се на място в търговския обект.</t>
        </r>
      </text>
    </comment>
    <comment ref="E37" authorId="0" shapeId="0">
      <text>
        <r>
          <rPr>
            <b/>
            <sz val="8"/>
            <color indexed="81"/>
            <rFont val="Tahoma"/>
            <family val="2"/>
            <charset val="204"/>
          </rPr>
          <t>Author:</t>
        </r>
        <r>
          <rPr>
            <sz val="8"/>
            <color indexed="81"/>
            <rFont val="Tahoma"/>
            <family val="2"/>
            <charset val="204"/>
          </rPr>
          <t xml:space="preserve">
Попълва се на място в търговския обект.</t>
        </r>
      </text>
    </comment>
  </commentList>
</comments>
</file>

<file path=xl/sharedStrings.xml><?xml version="1.0" encoding="utf-8"?>
<sst xmlns="http://schemas.openxmlformats.org/spreadsheetml/2006/main" count="1018" uniqueCount="584">
  <si>
    <t>TABLE</t>
  </si>
  <si>
    <t>APR</t>
  </si>
  <si>
    <t>MINIMUM AMOUNT</t>
  </si>
  <si>
    <t>&lt;451</t>
  </si>
  <si>
    <t>&lt;801</t>
  </si>
  <si>
    <t>&lt;1201</t>
  </si>
  <si>
    <t>&lt;2001</t>
  </si>
  <si>
    <t>Minimum</t>
  </si>
  <si>
    <t>&lt;3001</t>
  </si>
  <si>
    <t>&gt;3000</t>
  </si>
  <si>
    <t>Inst</t>
  </si>
  <si>
    <t>inst3</t>
  </si>
  <si>
    <t>ARROTODAMENTO</t>
  </si>
  <si>
    <t>Arrotonda</t>
  </si>
  <si>
    <t>inst2</t>
  </si>
  <si>
    <t>inst4</t>
  </si>
  <si>
    <t>лв</t>
  </si>
  <si>
    <t>TABELLE</t>
  </si>
  <si>
    <t>Цена</t>
  </si>
  <si>
    <t>Първ. Вноска</t>
  </si>
  <si>
    <t>Брой месеци</t>
  </si>
  <si>
    <t>Търговец</t>
  </si>
  <si>
    <t>Адрес</t>
  </si>
  <si>
    <t>Град</t>
  </si>
  <si>
    <t>Факс</t>
  </si>
  <si>
    <t>Телефон</t>
  </si>
  <si>
    <t>Таблица</t>
  </si>
  <si>
    <t>Мес. Вноска</t>
  </si>
  <si>
    <t>GE0</t>
  </si>
  <si>
    <t>ГПР</t>
  </si>
  <si>
    <t>%</t>
  </si>
  <si>
    <t>G60</t>
  </si>
  <si>
    <t>Да</t>
  </si>
  <si>
    <t>Не</t>
  </si>
  <si>
    <t>100</t>
  </si>
  <si>
    <t xml:space="preserve">Стандартен европейски формуляр за предоставяне на
информация за потребителските кредити
Приложение № 2 към чл. 5, ал. 2 от Закона за потребителския кредит 
</t>
  </si>
  <si>
    <t xml:space="preserve">Информацията в този формуляр няма силата на предложение за сключване на договор и не задължава кредитора да ви предостави кредитния продукт, за който се отнася тази информация. </t>
  </si>
  <si>
    <t>Част І. Идентификационни данни и данни за контакт на кредитора/кредитния посредник:</t>
  </si>
  <si>
    <t>1. Кредитор</t>
  </si>
  <si>
    <t>Уникредит Кънсюмър Файненсинг АД, ЕИК 175070632</t>
  </si>
  <si>
    <t>2. Адрес</t>
  </si>
  <si>
    <t>гр. София, р-н Възраждане, ул. „Осогово”, No. 38-40</t>
  </si>
  <si>
    <t>3. Телефонен номер*</t>
  </si>
  <si>
    <t>0700 15 600</t>
  </si>
  <si>
    <t>4. Електронен адрес*</t>
  </si>
  <si>
    <t>5. Факс*</t>
  </si>
  <si>
    <t>0 800 14 064</t>
  </si>
  <si>
    <t>6. Интернет страница*</t>
  </si>
  <si>
    <t>7. Кредитен посредник</t>
  </si>
  <si>
    <t>8. Адрес</t>
  </si>
  <si>
    <t>9. Телефонен номер*</t>
  </si>
  <si>
    <t>10. Електронен адрес*</t>
  </si>
  <si>
    <t>11. Факс*</t>
  </si>
  <si>
    <t>12. Интернет страница*</t>
  </si>
  <si>
    <t xml:space="preserve">Част ІІ. Описание на основните характеристики на съответния кредит: </t>
  </si>
  <si>
    <t>1. Вид на кредита</t>
  </si>
  <si>
    <t>Потребителски кредит, свързан с покупка на стоки или предоставяне на услуги</t>
  </si>
  <si>
    <t>2. Общ размер на кредита
(Максималният размер (лимитът) или общата сума, предоставена по договора за кредит)</t>
  </si>
  <si>
    <t>3. Условия за усвояване на кредита
(Как и кога ще получите парите)</t>
  </si>
  <si>
    <t>Уникредит Кънсюмър Файненсинг АД отпуска потребителския кредит, чрез заплащане на равностойността на закупената от Потребителя стока/ услуга от търговския обект директно на търговеца. Заплащането се извършва след получаване на: оригиналите на всички необходими документи в централния офис на  Уникредит Кънсюмър Файненсинг АД.</t>
  </si>
  <si>
    <t>4. Срок на договора за кредит</t>
  </si>
  <si>
    <t>(брой месеци)</t>
  </si>
  <si>
    <t>5. Указания за размера, броя, периодичността и датите на погасителните вноски</t>
  </si>
  <si>
    <t>Вие трябва да заплатите следното:</t>
  </si>
  <si>
    <t>Размер:</t>
  </si>
  <si>
    <t>бр. анюитетни месечни погасителни всноки</t>
  </si>
  <si>
    <t>Лихвата и други разходи по кредита са калкулирани в размера на месечната вноска.</t>
  </si>
  <si>
    <t>6. Общата сума, която следва да заплатите
(Общият размер на кредита (главницата) заедно с лихвите и разходите, които могат да възникнат във връзка с Вашия кредит)</t>
  </si>
  <si>
    <t>7. Когато е приложимо за съответния вид кредит: Когато кредитът се предоставя под формата на разсрочено плащане за закупуване на стока или услуга или е обвързан с доставката на конкретна стока или с предоставянето на услуга:
Наименование на стоката/услугата;
Цена на стоката/услугата в брой.</t>
  </si>
  <si>
    <r>
      <t xml:space="preserve">Стока
</t>
    </r>
    <r>
      <rPr>
        <i/>
        <sz val="9"/>
        <rFont val="Calibri"/>
        <family val="2"/>
        <charset val="204"/>
      </rPr>
      <t>(вид/марка/модел)</t>
    </r>
    <r>
      <rPr>
        <sz val="9"/>
        <rFont val="Calibri"/>
        <family val="2"/>
        <charset val="204"/>
      </rPr>
      <t>:</t>
    </r>
  </si>
  <si>
    <t>Цена на стоката:</t>
  </si>
  <si>
    <t>8. Когато е приложимо за съответния вид кредит:
Изисквани обезпечения;
Описание на обезпечението, което следва да предоставите по договора за кредит.</t>
  </si>
  <si>
    <t>Поръчителство</t>
  </si>
  <si>
    <t>9. Когато е приложимо за съответния вид кредит:
Погасителните вноски, които не водят до незабавно погасяване на общия размер на кредита (главницата).</t>
  </si>
  <si>
    <t>Неприложимо за съответния вид кредит.</t>
  </si>
  <si>
    <t>Част ІІІ. Разходи по кредита:</t>
  </si>
  <si>
    <t>1. Лихвеният процент по кредита и условията за прилагането му и ако е приложимо за съответния вид кредит, различните лихвени проценти, които са относими за кредита.</t>
  </si>
  <si>
    <t>Фиксиран за периода на кредита в размер от</t>
  </si>
  <si>
    <t>2. Годишен процент на разходите (ГПР)
Общите разходи за потребителя, настоящи или бъдещи, изразени като годишен процент от общия размер на предоставения кредит.
ГПР Ви дава възможност да сравните различни предложения за сключване на договор за кредит.</t>
  </si>
  <si>
    <t>3. Изисква ли се за получаване на кредита или за получаването му при конкретно предлагани условия задъл­жително сключване на договор за:
- застраховка, свързан с договора за кредит, или
-  друг договор за допълнителна услуга.</t>
  </si>
  <si>
    <t>4. Свързани с договора разходи</t>
  </si>
  <si>
    <t>Банкови такси и/или комисиони, свързани с изплащането на кредита от потребителя  по Tарифа на съответната банка.</t>
  </si>
  <si>
    <t>5. Когато е приложимо за съответния вид кредит:
Разходите за откриване и обслужване на една или няколко сметки във връзка с договора за потребителски кредит.</t>
  </si>
  <si>
    <t>6. Когато е приложимо за съответния вид кредит:
Размер на разходите за използване на определен платежен инструмент (например кредитна карта).</t>
  </si>
  <si>
    <t>7. Когато е приложимо за съответния вид кредит:
Всеки друг разход, свързан с договора за кредит.</t>
  </si>
  <si>
    <t>8. Когато е приложимо за съответния вид кредит:
Условията, при които посочените по-горе разходи, свързани с договора за кредит, могат да се променят.</t>
  </si>
  <si>
    <t>При последващо Реструктуриране на заем или  Рефинансиране на заем по желание на потребителя.</t>
  </si>
  <si>
    <t>9. Когато е приложимо за съответния вид кредит:
Задължение да се платят нотариални такси и разходи за нотариус.</t>
  </si>
  <si>
    <t>10. Разходи, дължими при просрочени плащания
Наличието на неплатени вноски може да доведе до сериозни неблаго­приятни за Вас последици  (включи­телно принудително изпълнение) и да затрудни получаването на кредит в бъдеще.</t>
  </si>
  <si>
    <t>Вие трябва да платите законна лихва за забава - в размер на ОЛП +10%.
В случай на забава в плащанията на дължимите от Потребителя и Поръчителя суми съгласно тези Общи условия, освен договорените лихви УКФ има право да получи от Потребителя и Поръчителя при отпуснат потребителски кредит, освен всички просрочени и неизплатени месечни суми и обезщетение в размер на годишната законна лихва, разделена на 365 дни за всеки ден на забава, изчислена върху цялата дължима главница. Потребителят и Поръчителят ще бъдат задължени с евентуалните разходи за принудителното събиране на дължимите на УКФ суми по законоустановения ред.</t>
  </si>
  <si>
    <t>Част ІV. Други важни условия по договора за кредит</t>
  </si>
  <si>
    <t>1. Право на отказ от договора
Вие имате право на отказ от сключения договор за кредит в срок 14 календарни дни.</t>
  </si>
  <si>
    <t>2. Предсрочно погасяване на кредита
Вие имате право по всяко време да погасите изцяло или частично Вашите задължения по договора за кредит.</t>
  </si>
  <si>
    <t>Потребителят има право във всеки един момент да погаси предсрочно, изцяло или частично, отпуснатия от УниКредит Кънсюмър Файненсинг Целеви стоков кредит.</t>
  </si>
  <si>
    <t>3. Когато е приложимо за съответния вид кредит:
Кредиторът има право на обезщетение при предсрочно погасяване на кредита.</t>
  </si>
  <si>
    <t xml:space="preserve">Определяне размера на обезщетението и начина на изчисляването му в съответствие с чл. 32, ал. 4 по ЗПК, а именно:
1% от размера на предсрочно погасената сума по кредита, когато оставащият период на договора за кредит е по-голям от 1 година;
0.5% от размера на предсрочно погасената сума по кредита, когато оставащият период на договора за кредит е по-малък от 1 година.
</t>
  </si>
  <si>
    <t>4. Извършване на справка в Централния кредитен регистър или в друга база данни, използвани в Република България за оценка кредитоспособността на потребите­лите.
Когато кредиторът откаже да Ви предостави кредит въз основа на извършена проверка в Централния кредитен регистър или в друга база данни по чл. 16, той е длъжен да Ви уведоми незабавно и безвъзмездно за резултата от извършената справка и за съдържащите се в нея сведения за Вас.
Това не се отнася за случаите, когато предоставянето на тази информация е забранено от европейското законодателство или е в противоречие с изискването за  обезпечаване на обществения ред и сигурност.</t>
  </si>
  <si>
    <t>5. Право на екземпляр от проекта на договор  за кредит
Имате право при поискване да получите безвъзмездно екземпляр от проекта на договор за кредит. Тази разпоредба не се прилага, ако в момента на поискването кредиторът не желае да сключи договор за кредит с Вас.</t>
  </si>
  <si>
    <t>6. Когато е приложимо за съответния вид кредит:
Срокът, за който кредиторът е обвързан от преддоговорната информация.</t>
  </si>
  <si>
    <t>Тази информация е валидна  за периода:</t>
  </si>
  <si>
    <t>от</t>
  </si>
  <si>
    <t>до</t>
  </si>
  <si>
    <t>Част V. Когато е приложимо за съответния вид кредит, допълнителна информация при предоставяне на финансови услуги от разстояние:</t>
  </si>
  <si>
    <t>а) по отношение на кредитора:</t>
  </si>
  <si>
    <t>1. Когато е приложимо за съответния вид кредит:
Представител на кредитора, установен в страната, в която живее потребителят</t>
  </si>
  <si>
    <t xml:space="preserve">Неприложимо за този вид кредит
</t>
  </si>
  <si>
    <t>-</t>
  </si>
  <si>
    <t>7. Когато е приложимо за съответния вид кредит:
Регистрация</t>
  </si>
  <si>
    <t>8. Когато е приложимо за съответния вид кредит:
Надзорен орган</t>
  </si>
  <si>
    <t>б) по отношение на договора за кредит:</t>
  </si>
  <si>
    <t>1. Когато е приложимо за съответния вид кредит:
Упражняване на правото на отказ от договора</t>
  </si>
  <si>
    <t>Срокът за упражняване на правото Ви на отказ от договора е 14-дневен от момента на подписване на договора/от получаване на условията на договора за кредит, когато тази дата е след датата на подписване на договора. Адресът, на който следва да изпратите уведомлението, с което упражнявате правото Ви на отказ, е следният: гр. София 1303, ул. Осогово 38-40, ет.5, Уникредит Кънсюмър Файненсинг АД. Последиците от неупражняването на това право са следните: С изтичането на 14-дневния срок, Вие губите правото си да се откажете от договора за кредит, без да дължите обезщетение и без да посочвате причина за това.</t>
  </si>
  <si>
    <t>2. Когато е приложимо за съответния вид кредит:
Законът, на който кредиторът се позовава, за да установи взаимоотношения с Вас преди сключване на договора за кредит.</t>
  </si>
  <si>
    <t>Закон за потребителския кредит</t>
  </si>
  <si>
    <t>3. Когато е приложимо за съответния вид кредит:
Клауза относно приложимото право към договора за кредит и/или относно компетентния съд при възникване на спор.</t>
  </si>
  <si>
    <t>Съгласно българското законодателство.</t>
  </si>
  <si>
    <t xml:space="preserve">4. Когато е приложимо за съответния вид кредит:
Език, на който се предоставя пред­договорната информация и информа­цията, съдържаща се в договора. </t>
  </si>
  <si>
    <t>Информацията и условията по договора ще се предоставят на (конкретен език). С Ваше съгласие възнамеряваме да общуваме на български език за срока на договора за кредит.</t>
  </si>
  <si>
    <t>в) по отношение на извънсъдебни способи за обезщетяване на потребителя:</t>
  </si>
  <si>
    <t>Наличие на извънсъдебни способи за предявяване на рекламации и търсене на обезщетение.</t>
  </si>
  <si>
    <t>Съгласно вътрешна процедура на дружеството за подаване на възражения и възможността за помирителни комисии по Закона за защита на потребителите.</t>
  </si>
  <si>
    <t>За кредитора:</t>
  </si>
  <si>
    <t>Подпис и печат:</t>
  </si>
  <si>
    <t>Длъжност:</t>
  </si>
  <si>
    <t>Дата:</t>
  </si>
  <si>
    <t xml:space="preserve">Погасителен план към договор за потребителски стоков кредит №  </t>
  </si>
  <si>
    <t>Дата на изготвяне:</t>
  </si>
  <si>
    <t>Дата на отпускане:</t>
  </si>
  <si>
    <t>Първа падeжна дата:</t>
  </si>
  <si>
    <t>Номер на Договор за потребителски кредит:</t>
  </si>
  <si>
    <t>Размер на потребителския кредит (лв.):</t>
  </si>
  <si>
    <t>Вид погасителен план:</t>
  </si>
  <si>
    <t>с анюитетни вноски</t>
  </si>
  <si>
    <t>Продължителност на кредита (бр. месеци):</t>
  </si>
  <si>
    <t>Размер на погасителните вноски (лв.):</t>
  </si>
  <si>
    <t>Такса за разглеждане искане за кредит:</t>
  </si>
  <si>
    <t>Такса за администриране на кредита при отпускане:</t>
  </si>
  <si>
    <t>Такса за поддържане и обслужване на кредит:</t>
  </si>
  <si>
    <t>Вид застраховка към кредита:</t>
  </si>
  <si>
    <t>Общ размер на застрахователната премия (за целия период на кредита):</t>
  </si>
  <si>
    <t>Други еднократни разходи:</t>
  </si>
  <si>
    <t>Годишен лихвен процент:</t>
  </si>
  <si>
    <t>Годишен процент на разходите:</t>
  </si>
  <si>
    <t>Брой месечни вноски</t>
  </si>
  <si>
    <t>Падежна дата</t>
  </si>
  <si>
    <t>Размер на месечна вноска (лв.)</t>
  </si>
  <si>
    <t>Лихва по месечна вноска</t>
  </si>
  <si>
    <t>Изплатена част от главница по месечна вноска (лв.)</t>
  </si>
  <si>
    <t>Оставащи задължения след погасяване на месечна вноска (лв.)</t>
  </si>
  <si>
    <t>Оставаща част от главница след погасяване на месечна вноска (лв.)</t>
  </si>
  <si>
    <t>Настоящият погасителен план е неразделна част от Договор за потребителски кредит №</t>
  </si>
  <si>
    <t>Не се изисква задължително сключване на застраховка.
Не се изисква друг договор за допълнителна услуга</t>
  </si>
  <si>
    <t>Начин на усвояване:</t>
  </si>
  <si>
    <t>по сметка на търговеца</t>
  </si>
  <si>
    <t>Обща дължима сума от потребителя (лв.):</t>
  </si>
  <si>
    <t>Потребител</t>
  </si>
  <si>
    <t>Поръчител</t>
  </si>
  <si>
    <t>Кредитен посредник</t>
  </si>
  <si>
    <t>Място:</t>
  </si>
  <si>
    <t>Подпис:</t>
  </si>
  <si>
    <t>НЕ</t>
  </si>
  <si>
    <t>Общ размер на кредита</t>
  </si>
  <si>
    <t>Застраховка</t>
  </si>
  <si>
    <t>Застрахователна премия</t>
  </si>
  <si>
    <t>ГЛП</t>
  </si>
  <si>
    <t>Обща дължима сума</t>
  </si>
  <si>
    <t>Възраст на клиента</t>
  </si>
  <si>
    <t>До 65 год.</t>
  </si>
  <si>
    <t>Над 66 год.</t>
  </si>
  <si>
    <t>Живот, Протекция на стоката</t>
  </si>
  <si>
    <t>Живот</t>
  </si>
  <si>
    <t>ДОГОВОР ЗА ОТПУСКАНЕ НА СТОКОВ КРЕДИТ</t>
  </si>
  <si>
    <t>AR</t>
  </si>
  <si>
    <t>АPХИТЕКТ</t>
  </si>
  <si>
    <t>E</t>
  </si>
  <si>
    <t>СТРОИТЕЛСТВО</t>
  </si>
  <si>
    <t>AM</t>
  </si>
  <si>
    <t>АВТОМОНТЬОP</t>
  </si>
  <si>
    <t>G</t>
  </si>
  <si>
    <t>ЗЕМЕДЕЛИЕ</t>
  </si>
  <si>
    <r>
      <t xml:space="preserve">Уникредит Кънсюмър Файненсинг АД, Осогово № 38-40, ет. 5, София, </t>
    </r>
    <r>
      <rPr>
        <b/>
        <sz val="12"/>
        <color indexed="8"/>
        <rFont val="Arial"/>
        <family val="2"/>
        <charset val="204"/>
      </rPr>
      <t>ЕИК:</t>
    </r>
    <r>
      <rPr>
        <sz val="12"/>
        <color indexed="8"/>
        <rFont val="Arial"/>
        <family val="2"/>
        <charset val="204"/>
      </rPr>
      <t xml:space="preserve"> 175070632,
</t>
    </r>
    <r>
      <rPr>
        <b/>
        <sz val="12"/>
        <color indexed="8"/>
        <rFont val="Arial"/>
        <family val="2"/>
        <charset val="204"/>
      </rPr>
      <t>IBAN</t>
    </r>
    <r>
      <rPr>
        <sz val="12"/>
        <color indexed="8"/>
        <rFont val="Arial"/>
        <family val="2"/>
        <charset val="204"/>
      </rPr>
      <t xml:space="preserve">: BG90 UNCR 7630 101 CLARIMA, </t>
    </r>
    <r>
      <rPr>
        <b/>
        <sz val="12"/>
        <color indexed="8"/>
        <rFont val="Arial"/>
        <family val="2"/>
        <charset val="204"/>
      </rPr>
      <t>BIC код:</t>
    </r>
    <r>
      <rPr>
        <sz val="12"/>
        <color indexed="8"/>
        <rFont val="Arial"/>
        <family val="2"/>
        <charset val="204"/>
      </rPr>
      <t xml:space="preserve"> UNCRBGSF, УниКредит Булбанк АД.</t>
    </r>
  </si>
  <si>
    <t>Зелена линия на клиента</t>
  </si>
  <si>
    <t>LW</t>
  </si>
  <si>
    <t>АДВОКАТ</t>
  </si>
  <si>
    <t>I</t>
  </si>
  <si>
    <t>ИНДУСТРИЯ</t>
  </si>
  <si>
    <t>Факс зелена линия за търговеца</t>
  </si>
  <si>
    <t>0800 14 600</t>
  </si>
  <si>
    <t>DI</t>
  </si>
  <si>
    <t>БЕЗРАБОТЕН</t>
  </si>
  <si>
    <t>M</t>
  </si>
  <si>
    <t>ТЪРГОВИЯ</t>
  </si>
  <si>
    <t>www.ucfin.bg</t>
  </si>
  <si>
    <t>MI</t>
  </si>
  <si>
    <t>ВОЕНЕН-НИСЪК ЧИН</t>
  </si>
  <si>
    <t>S</t>
  </si>
  <si>
    <t>ДЪРЖАВНИ УЧРЕЖД./БЮДЖЕТ.СЕКТОР</t>
  </si>
  <si>
    <t>CO</t>
  </si>
  <si>
    <t>ГОТВАЧ</t>
  </si>
  <si>
    <t>T</t>
  </si>
  <si>
    <t>ТРАНСПОРТ</t>
  </si>
  <si>
    <t>№  НА ДОГОВОР:</t>
  </si>
  <si>
    <t>DR</t>
  </si>
  <si>
    <t>ДPУГИ</t>
  </si>
  <si>
    <t>V</t>
  </si>
  <si>
    <t>УСЛУГИ(ЧАСТЕН СЕКТОР)</t>
  </si>
  <si>
    <t>CA</t>
  </si>
  <si>
    <t>ДОМАКИНЯ</t>
  </si>
  <si>
    <t>X</t>
  </si>
  <si>
    <t>ДРУГО</t>
  </si>
  <si>
    <t>NU</t>
  </si>
  <si>
    <t>ЗДРАВЕН РАБОТНИК</t>
  </si>
  <si>
    <t>Код на търговеца:</t>
  </si>
  <si>
    <t>Код на магазина:</t>
  </si>
  <si>
    <t>Код на продавача:</t>
  </si>
  <si>
    <t>EC</t>
  </si>
  <si>
    <t>ИКОНОМИСТ</t>
  </si>
  <si>
    <t>Фирма на търговеца:</t>
  </si>
  <si>
    <t>(Вкл. правоорганизационна форма)</t>
  </si>
  <si>
    <t>IN</t>
  </si>
  <si>
    <t>ИНЖЕНЕР</t>
  </si>
  <si>
    <t>Булстат:</t>
  </si>
  <si>
    <t>Печат на търговеца:</t>
  </si>
  <si>
    <t>PH</t>
  </si>
  <si>
    <t>ЛЕКАР</t>
  </si>
  <si>
    <t>Име и подпис на продавача:</t>
  </si>
  <si>
    <t>MN</t>
  </si>
  <si>
    <t>МИНЬОР</t>
  </si>
  <si>
    <t>SA</t>
  </si>
  <si>
    <t>МОРЯК</t>
  </si>
  <si>
    <t>OP</t>
  </si>
  <si>
    <t>ОБЩ РАБОТНИК</t>
  </si>
  <si>
    <t>С полагането на подписа ми декларирам, че: Всички данни за покупката (описание на стоката, количество и цена) и тези, отнасящи се до Потребителя, партньора и Поръчителя (име, данни от лична карта, ЕГН) са изцяло верни, точни и пълни.</t>
  </si>
  <si>
    <t>MU</t>
  </si>
  <si>
    <t>ОФИЦЕР</t>
  </si>
  <si>
    <t>GU</t>
  </si>
  <si>
    <t>ОХPАНИТЕЛ</t>
  </si>
  <si>
    <t>SL</t>
  </si>
  <si>
    <t>ПPОДАВАЧ</t>
  </si>
  <si>
    <t>PE</t>
  </si>
  <si>
    <t>ПЕНСИОНЕР</t>
  </si>
  <si>
    <t>PS</t>
  </si>
  <si>
    <t>ПЕНСИОНЕР ПО БОЛЕСТ</t>
  </si>
  <si>
    <t>Име</t>
  </si>
  <si>
    <t>Презиме</t>
  </si>
  <si>
    <t>Фамилия</t>
  </si>
  <si>
    <t>MP</t>
  </si>
  <si>
    <t>ПРЕДПРИЕМАЧ</t>
  </si>
  <si>
    <t>ЕГН/ ЛНЧ:</t>
  </si>
  <si>
    <t>Роден/а в гр. (с.)</t>
  </si>
  <si>
    <t>RE</t>
  </si>
  <si>
    <t>РЕНТИЕР</t>
  </si>
  <si>
    <t>Лична карта №</t>
  </si>
  <si>
    <t>Издадена на</t>
  </si>
  <si>
    <t>От МВР</t>
  </si>
  <si>
    <t>Валидна до:</t>
  </si>
  <si>
    <t>PR</t>
  </si>
  <si>
    <t>СВОБОДНА ПРОФЕСИЯ</t>
  </si>
  <si>
    <t>SE</t>
  </si>
  <si>
    <t>СЕКPЕТАP/КА</t>
  </si>
  <si>
    <t>Настоящ адрес:</t>
  </si>
  <si>
    <t>п.к.</t>
  </si>
  <si>
    <t>гр./с.</t>
  </si>
  <si>
    <t>ул. / ж.к.</t>
  </si>
  <si>
    <t>№</t>
  </si>
  <si>
    <t>бл.</t>
  </si>
  <si>
    <t>вх.</t>
  </si>
  <si>
    <t>ет.</t>
  </si>
  <si>
    <t>ап.</t>
  </si>
  <si>
    <t>WA</t>
  </si>
  <si>
    <t>СЕРВИТЬОР/БАРМАН/САЛ.УПРАВИТЕЛ</t>
  </si>
  <si>
    <t>Предишен адрес:</t>
  </si>
  <si>
    <t>PO</t>
  </si>
  <si>
    <t>СЛУЖИТЕЛ НА МВР</t>
  </si>
  <si>
    <t>Постоянен адрес:</t>
  </si>
  <si>
    <t>IT</t>
  </si>
  <si>
    <t>СПЕЦИАЛИСТ ИТ</t>
  </si>
  <si>
    <t>ST</t>
  </si>
  <si>
    <t>СТУДЕНТ</t>
  </si>
  <si>
    <r>
      <t>Живее на адреса от</t>
    </r>
    <r>
      <rPr>
        <i/>
        <sz val="12"/>
        <color indexed="8"/>
        <rFont val="Arial"/>
        <family val="2"/>
        <charset val="204"/>
      </rPr>
      <t xml:space="preserve"> (месец/ година)</t>
    </r>
  </si>
  <si>
    <t>Жилището е:</t>
  </si>
  <si>
    <t>AC</t>
  </si>
  <si>
    <t>СЧЕТОВОДИТЕЛ</t>
  </si>
  <si>
    <t>Образование:</t>
  </si>
  <si>
    <t>NE</t>
  </si>
  <si>
    <t>ТЪРГОВЕЦ</t>
  </si>
  <si>
    <t>Семейно положение:</t>
  </si>
  <si>
    <t>Бр. членове на сем.:</t>
  </si>
  <si>
    <t>Брой чл. на сем. с доходи:</t>
  </si>
  <si>
    <t>MA</t>
  </si>
  <si>
    <t>УПРАВИТЕЛ</t>
  </si>
  <si>
    <t>Контакти:</t>
  </si>
  <si>
    <t>Телефон:</t>
  </si>
  <si>
    <t>Мобилен:</t>
  </si>
  <si>
    <t>Служебен телефон:</t>
  </si>
  <si>
    <t>TC</t>
  </si>
  <si>
    <t>УЧИТЕЛ</t>
  </si>
  <si>
    <t>Е-поща:</t>
  </si>
  <si>
    <t>Допълнителен контакт:</t>
  </si>
  <si>
    <t>AX</t>
  </si>
  <si>
    <t>ШОФЬОP</t>
  </si>
  <si>
    <t>P</t>
  </si>
  <si>
    <t>СОБСТВЕНО</t>
  </si>
  <si>
    <t>J</t>
  </si>
  <si>
    <t>БЕЗ</t>
  </si>
  <si>
    <t>C</t>
  </si>
  <si>
    <t>НЕСЕМЕЕН/А</t>
  </si>
  <si>
    <t>D</t>
  </si>
  <si>
    <t>ПОСТОЯНЕН ТРУДОВ ДОГОВОР</t>
  </si>
  <si>
    <t>В БРОЙ</t>
  </si>
  <si>
    <t>СЪПРУГ/А</t>
  </si>
  <si>
    <t>F</t>
  </si>
  <si>
    <t>С РОДИТЕЛИ</t>
  </si>
  <si>
    <t>O</t>
  </si>
  <si>
    <t>ОСНОВНО</t>
  </si>
  <si>
    <t>РАЗВЕДЕН/А</t>
  </si>
  <si>
    <t>СPОЧЕН ТPУДОВ ДОГОВОP</t>
  </si>
  <si>
    <t>B</t>
  </si>
  <si>
    <t>ПО БАНКОВ ПЪТ</t>
  </si>
  <si>
    <t>СИН/ДЪЩЕРЯ</t>
  </si>
  <si>
    <t>A</t>
  </si>
  <si>
    <t>ПОД НАЕМ</t>
  </si>
  <si>
    <t>СРЕДНО</t>
  </si>
  <si>
    <t>СЪЖИТЕЛСТВО</t>
  </si>
  <si>
    <t>НЕPАБОТЕЩ/ПЕНСИОНЕP/СТУДЕНТ</t>
  </si>
  <si>
    <t>РОДИТЕЛ</t>
  </si>
  <si>
    <t>С ИПОТЕКА</t>
  </si>
  <si>
    <t>ПОЛУВИСШЕ</t>
  </si>
  <si>
    <t>СЕМЕЕН/А</t>
  </si>
  <si>
    <t>САМООСИГУPЯВАЩ СЕ</t>
  </si>
  <si>
    <t>N</t>
  </si>
  <si>
    <t>ДЯДО/БАБА</t>
  </si>
  <si>
    <t>L</t>
  </si>
  <si>
    <t>ВИСШЕ</t>
  </si>
  <si>
    <t>СЕМЕЕН/А, НО РАЗДЕЛЕН/А</t>
  </si>
  <si>
    <t>ДPУГО</t>
  </si>
  <si>
    <t>СЪРУЖНИК/ЗАК.ПРЕДСТАВИТЕЛ</t>
  </si>
  <si>
    <t>ВДОВЕЦ/А</t>
  </si>
  <si>
    <t>ПРИЯТЕЛ/ПОЗНАТ</t>
  </si>
  <si>
    <t xml:space="preserve"> </t>
  </si>
  <si>
    <t>Z</t>
  </si>
  <si>
    <t>ЧИЧО/ЛЕЛЯ</t>
  </si>
  <si>
    <t>Трудови правоотношения:</t>
  </si>
  <si>
    <t>Сектор:</t>
  </si>
  <si>
    <t>Трудов стаж във фирмата:</t>
  </si>
  <si>
    <t>г.</t>
  </si>
  <si>
    <t>м.</t>
  </si>
  <si>
    <t>ABS</t>
  </si>
  <si>
    <t>АБСОРБАТОР</t>
  </si>
  <si>
    <t>Работодател на потребителя:</t>
  </si>
  <si>
    <t>Булстат/ ЕИК:</t>
  </si>
  <si>
    <t>ACD</t>
  </si>
  <si>
    <t>АВТО CD</t>
  </si>
  <si>
    <t>Адрес:</t>
  </si>
  <si>
    <t xml:space="preserve">кв./ул. </t>
  </si>
  <si>
    <t>Без застраховка</t>
  </si>
  <si>
    <t>GAS</t>
  </si>
  <si>
    <t>АВТОМОБИЛНА ГАЗОВА УРЕДБА</t>
  </si>
  <si>
    <t>Живот - клиенти до 65 год</t>
  </si>
  <si>
    <t>TYR</t>
  </si>
  <si>
    <t>АВТОМОБИЛНИ ГУМИ,ДЖАНТИ</t>
  </si>
  <si>
    <t>Живот, Протекция на стоката до 65 год.</t>
  </si>
  <si>
    <t>AUD</t>
  </si>
  <si>
    <t>АУДИО СИСТЕМА,HI-FI</t>
  </si>
  <si>
    <t>Живот - клиенти над 66 год</t>
  </si>
  <si>
    <t>BOI</t>
  </si>
  <si>
    <t>БОЙЛЕР</t>
  </si>
  <si>
    <t>Чисти месечни доходи</t>
  </si>
  <si>
    <t>Чисти месечни разходи</t>
  </si>
  <si>
    <t>Живот, Протекция на стоката над 66 год.</t>
  </si>
  <si>
    <t>BIC</t>
  </si>
  <si>
    <t>ВЕЛОСИПЕД</t>
  </si>
  <si>
    <t>Трудов договор/ пенсия/др.:</t>
  </si>
  <si>
    <t>лв.</t>
  </si>
  <si>
    <t>За наем/ ипотека:</t>
  </si>
  <si>
    <t>DOO</t>
  </si>
  <si>
    <t>ВРАТА</t>
  </si>
  <si>
    <t>Наем:</t>
  </si>
  <si>
    <t>За битови сметки:</t>
  </si>
  <si>
    <t>OVE</t>
  </si>
  <si>
    <t>ГОТВАРСКА ПЕЧКА, КОТЛОНИ, ГРИЛ</t>
  </si>
  <si>
    <t>Доход на партньора:</t>
  </si>
  <si>
    <t>За храна:</t>
  </si>
  <si>
    <t>DEN</t>
  </si>
  <si>
    <t>ДЕНТАЛНИ УСЛУГИ</t>
  </si>
  <si>
    <t>Други:</t>
  </si>
  <si>
    <r>
      <t>Финансови задължения</t>
    </r>
    <r>
      <rPr>
        <sz val="8"/>
        <color indexed="8"/>
        <rFont val="Arial"/>
        <family val="2"/>
        <charset val="204"/>
      </rPr>
      <t xml:space="preserve"> </t>
    </r>
    <r>
      <rPr>
        <i/>
        <sz val="8"/>
        <color indexed="8"/>
        <rFont val="Arial"/>
        <family val="2"/>
        <charset val="204"/>
      </rPr>
      <t>(общ размер на месечните вноски)</t>
    </r>
    <r>
      <rPr>
        <sz val="12"/>
        <color indexed="8"/>
        <rFont val="Arial"/>
        <family val="2"/>
        <charset val="204"/>
      </rPr>
      <t>:</t>
    </r>
  </si>
  <si>
    <t>FRA</t>
  </si>
  <si>
    <t>ДОГРАМА</t>
  </si>
  <si>
    <t>Общ месечен доход на домакинството:</t>
  </si>
  <si>
    <t>DVD</t>
  </si>
  <si>
    <t>ДОМАШНО КИНО,DVD</t>
  </si>
  <si>
    <t>Общ месечен разход на домакинството:</t>
  </si>
  <si>
    <t>ELE</t>
  </si>
  <si>
    <t>ДРЕБНА БЯЛА ТЕХНИКА</t>
  </si>
  <si>
    <t>Дата на получаване на заплата:</t>
  </si>
  <si>
    <t>Начин на получаване на заплата:</t>
  </si>
  <si>
    <t>ETR</t>
  </si>
  <si>
    <t>ДРУГА ЕЛЕКТРОНИКА</t>
  </si>
  <si>
    <t>ALT</t>
  </si>
  <si>
    <t>ДРУГИ</t>
  </si>
  <si>
    <t>INS</t>
  </si>
  <si>
    <t>ИНСТРУМЕНТИ И ОБОРУДВАНЕ</t>
  </si>
  <si>
    <t>Роднинска връзка:</t>
  </si>
  <si>
    <t>FIR</t>
  </si>
  <si>
    <t>КАМИНА</t>
  </si>
  <si>
    <t>COF</t>
  </si>
  <si>
    <t>КАФЕМАШИНА</t>
  </si>
  <si>
    <t>Роден/а в гр./с.</t>
  </si>
  <si>
    <t>AIR</t>
  </si>
  <si>
    <t>КЛИМАТИК</t>
  </si>
  <si>
    <t>COM</t>
  </si>
  <si>
    <t>КОМПЮТЪР</t>
  </si>
  <si>
    <t>GAM</t>
  </si>
  <si>
    <t>КОНЗОЛА,PLAYSTATION</t>
  </si>
  <si>
    <t>COP</t>
  </si>
  <si>
    <t>КОПИРНА МАШИНА</t>
  </si>
  <si>
    <t>MP3</t>
  </si>
  <si>
    <t>МP3, CD, IPOD</t>
  </si>
  <si>
    <t>Име на фирмата:</t>
  </si>
  <si>
    <t>Длъжност</t>
  </si>
  <si>
    <t>Сектор</t>
  </si>
  <si>
    <t>Заплата:</t>
  </si>
  <si>
    <t>MOB</t>
  </si>
  <si>
    <t>МЕБЕЛИ,ИНТЕРИОРНО ОБЗАВЕЖДАНЕ</t>
  </si>
  <si>
    <t>MCW</t>
  </si>
  <si>
    <t>МИКРОВЪЛНОВА ФУРНА</t>
  </si>
  <si>
    <t>CEL</t>
  </si>
  <si>
    <t>МОБИЛЕН ТЕЛЕФОН</t>
  </si>
  <si>
    <t>MON</t>
  </si>
  <si>
    <t>МОНИТОР</t>
  </si>
  <si>
    <t>Тип на продукта:</t>
  </si>
  <si>
    <t>КОД НА TАБЛИЦА</t>
  </si>
  <si>
    <t>SAW</t>
  </si>
  <si>
    <t>МОТОРЕН ТРИОН</t>
  </si>
  <si>
    <t>Застрахователно покритие:</t>
  </si>
  <si>
    <t>MFC</t>
  </si>
  <si>
    <t>МУЛТИФУНКЦИОНАЛНО УСТРОЙСТВО</t>
  </si>
  <si>
    <t>КОД НА ПРОДУКТА</t>
  </si>
  <si>
    <t>GPS</t>
  </si>
  <si>
    <t>НАВИГАЦИОННА С-МА/GPS</t>
  </si>
  <si>
    <t>Стока</t>
  </si>
  <si>
    <t>GLA</t>
  </si>
  <si>
    <t>ОПТИКА</t>
  </si>
  <si>
    <t>(вид/ марка/ модел)</t>
  </si>
  <si>
    <t>WAS</t>
  </si>
  <si>
    <t>ПЕРАЛНЯ,СУШИЛНЯ</t>
  </si>
  <si>
    <t>LCD</t>
  </si>
  <si>
    <t>ПЛАЗМЕН/LCD ТЕЛЕВИЗОР</t>
  </si>
  <si>
    <t>PAR</t>
  </si>
  <si>
    <t>ПОДОВИ НАСТИЛКИ</t>
  </si>
  <si>
    <t>(1) Цена на стоката:</t>
  </si>
  <si>
    <t>Начин на усвояване: превод по сметка на тървовеца</t>
  </si>
  <si>
    <t>Начин на погасяване: на каса</t>
  </si>
  <si>
    <t>VAC</t>
  </si>
  <si>
    <t>ПРАХОСМУКАЧКА</t>
  </si>
  <si>
    <t>(2) Първоначална вноска:</t>
  </si>
  <si>
    <t>LAP</t>
  </si>
  <si>
    <t>ПРЕНОСИМ КОМПЮТЪР</t>
  </si>
  <si>
    <t>(3) Такси/ Комисиони:</t>
  </si>
  <si>
    <t>Брой месечни вноски:</t>
  </si>
  <si>
    <t>Месечна сума:</t>
  </si>
  <si>
    <t>PRI</t>
  </si>
  <si>
    <t>ПРИНТЕР</t>
  </si>
  <si>
    <t>(4) Застрахователна премия:</t>
  </si>
  <si>
    <t>Падежна дата на:</t>
  </si>
  <si>
    <t>Първа вноска на:</t>
  </si>
  <si>
    <t>RAD</t>
  </si>
  <si>
    <t>РАДИАТОР,ОТОПЛИТЕЛНА ПЕЧКА</t>
  </si>
  <si>
    <t>Обща стойност на кредита (1-2+3+4):</t>
  </si>
  <si>
    <t>Общо дължима сума от потребителя:</t>
  </si>
  <si>
    <t>SAN</t>
  </si>
  <si>
    <t>САНИТАРНО ОБЗАВЕЖДАНЕ</t>
  </si>
  <si>
    <t>SCA</t>
  </si>
  <si>
    <t>СКЕНЕР</t>
  </si>
  <si>
    <t>Фиксиран ГЛП:</t>
  </si>
  <si>
    <t>(Годишен лихвен процент)</t>
  </si>
  <si>
    <t>ГПР:</t>
  </si>
  <si>
    <t>(Годишен процент на разходите)</t>
  </si>
  <si>
    <t>SOL</t>
  </si>
  <si>
    <t>СОЛАРИУМ</t>
  </si>
  <si>
    <t>SPO</t>
  </si>
  <si>
    <t>СПОРТНИ УРЕДИ,ЕКИПИРОВКА</t>
  </si>
  <si>
    <t>STV</t>
  </si>
  <si>
    <t>СТВОЛОВИ КЛЕТКИ</t>
  </si>
  <si>
    <t>CON</t>
  </si>
  <si>
    <t>СТРОИТЕЛНИ МАТЕРИАЛИ</t>
  </si>
  <si>
    <t>DIW</t>
  </si>
  <si>
    <t>СЪДОМИЯЛНА МАШИНА</t>
  </si>
  <si>
    <t>TV</t>
  </si>
  <si>
    <t>ТЕЛЕВИЗОР</t>
  </si>
  <si>
    <t>THE</t>
  </si>
  <si>
    <t>ТЕРАПЕВТИЧНИ УРЕДИ</t>
  </si>
  <si>
    <t>FAX</t>
  </si>
  <si>
    <t>ФАКС</t>
  </si>
  <si>
    <t>CAM</t>
  </si>
  <si>
    <t>ФОТО и ВИДЕО КАМЕРИ</t>
  </si>
  <si>
    <t>FRE</t>
  </si>
  <si>
    <t>ФРИЗЕР</t>
  </si>
  <si>
    <t>FRI</t>
  </si>
  <si>
    <t>ХЛАДИЛНИК</t>
  </si>
  <si>
    <t>1 / 2</t>
  </si>
  <si>
    <t>01AGRPOS/July'11</t>
  </si>
  <si>
    <r>
      <t xml:space="preserve">Информиран/а съм и приемам, в случай че към датата на попълване на настоящата декларация съм на възраст до 65 навършени години към договора ми за кредит, отпуснат от „Уникредит Кънсюмър Файненсинг“ АД, да се добави застраховка по застрахователна програма „Защита Макс“, при следните покрития:
1. смърт в резултат на злополука или заболяване. В случай че застрахованият не може да декларира* отсъствие на здравословен проблем, е застрахован за този риск, само ако е настъпил в резултат на злополука.
2. трайно намалена или загубена неработоспособност над 70% в резултат на злополука или заболяване. В случай, че застрахованият не може да декларира* отсъствие на здра-вословен проблем, е застрахован за този риск само ако е настъпил в резултат на злополука.
3. временна неработоспособност в резултат на злополука или заболяване, продължило повече от 60 дни. В случай че застрахованият не може да декларира* отсъствие на здра-вословен проблем е застрахован за този риск само ако е настъпил в резултат на злополука.
4. нежелана безработица в резултат на уволнение. В случай че застрахованият не е на трудов договор /напр. самонаето лице или пенсионер, и не може да се възползва от риска „нежелана безработица в резултат на уволнение“, той се счита за застрахован вместо това за риска „хоспитализация в резултат на злополука“.
5. Защита на сумата за финансиране на придобитата стока, включваща: „Защита на покупката“, в случай на кражба, грабеж или случайно тотално повреждане на закупената стока, непокрито от друга застраховка и гаранция на производител, и настъпили в срок до 15 календарни дни от датата на придобиването на стоката и „Защита на стоката“, в случай на кражба чрез взлом, грабеж или случайно тотално повреждане на закупената стока, от мястото на постоянното й пребиваване, вписано в застрахователния серти-фикат. Това покритие влиза в сила за срок до 2 години или до крайната дата от срока на кредита /който от двата срока настъпи по-рано/, след изтичане на 15 дневния период на покритието „защита на покупката“ и трябва да е непокрито от друга застраховка или гаранция на производител.
Декларирам, че съм осведомен, че в случай че към датата на подписване на настоящата декларация не съм на трудов договор, вместо за нежелана безработица в резултат на уволнение, ще съм застрахован за риска „хоспитализация в резултат на злополука“. Наясно съм, че в случай, че не мога да декларирам* отсъствие на здравословен проблем, по отношение на рисковете по т. 1, т. 2 и т. 3 съм застрахован само за случаи, в които те са настъпили като следствие на злополука.
*Декларация за здравословно състояние. Моля, отбележете, ако за Вас твърдението по-долу е вярно:
</t>
    </r>
    <r>
      <rPr>
        <b/>
        <sz val="12"/>
        <color indexed="8"/>
        <rFont val="Arial"/>
        <family val="2"/>
        <charset val="204"/>
      </rPr>
      <t>Застраховано лице (Потребител/Кредитополучател):</t>
    </r>
  </si>
  <si>
    <t>С настоящото потвърждавам, че съм клинично здрав/а и нямам определен от ТЕЛК/НЕЛК процент на инвалидност и не се намирам в процес на определяне на такъв. Нямам установени злокачествени заболявания и не страдам от психични заболявания.</t>
  </si>
  <si>
    <t xml:space="preserve">Приемам, че вслучай, че към датата на попълване на настоящата декларация съм на възраст над 66 години към договора ми за кредит, отпуснат от „Уникредит Кънсюмър Фай-ненсинг“ АД да се добави застраховка по застрахователна програма „66 Плюс“, при следните покрития:
1. смърт в резултат на злополука;
2. хоспитализация в резултат на злополука продължила над 7 последователни дни;
3. Защита на сумата за финансиране на придобитата стока, включваща: „Защита на покупката“ в случай на кражба, грабеж или случайно тотално повреждане на закупената стока, непокрито от друга застраховка и гаранция на производител, и настъпили в срок до 15 календарни дни от датата на придобиването на стоката и „Защита на стоката“, в случай на кражба чрез взлом, грабеж или случайно тотално повреждане на закупената стока, от мястото на постоянното й пребиваване, вписано в застрахователния серти-фикат. Това покритие влиза в сила за срок до 2 години или до крайната дата от срока на кредита /който от двата срока настъпи по-рано/, след изтичане на 15 дневния период на покритието „защита на покупката“ и трябва да е непокрито от друга застраховка или гаранция на производител .
</t>
  </si>
  <si>
    <t xml:space="preserve">Ще се възползвам от намаленото застрахователно покритие по застрахователна програма „Защита Макс“, или прогрма „66 Плюс“, което не включва риска „Защита на сумата за финансиране на придобитата стока“. </t>
  </si>
  <si>
    <t>Във връзка с разпоредбите на Закона за защита на личните данни давам изричното си съгласие за обработване на личните ми данни, до които Застрахователите и техните Пре-застрахователи са получили достъп за целите на пълното и точното изпълнение на застраховката ми и други законни цели.Съгласен/а съм на основание разпоредбите на чл. 243 от Кодекса за застраховането при настъпване на застрахователно събитие Застрахователите да имат право на достъп до цялата медицинска документация във връзка със здравословното ми състояние и да могат да я изискват от всички лица, съхраняващи такава информация. В случай на за-страхователно събитие съм задължен да уведомя „Кардиф - Животозастраховане, Клон България“ или „Кардиф – Общо Застраховане, Клон България“ в срок до 25 дни от датата на събитието, а за риска „Защита на сумата за финансиране на придобитата стока“, включваща защита на покупката или защита на стоката в срок до 3 дни от настъпване на събитието, на телефон 02/4915990 или на следния адрес: гр. София, п.к. 1000, ул. Христо Белчев № 29. С настоящото давам съгласие при настъпване на застрахователно събитие, застрахователното плащане да бъде извършено в полза на „Уникредит Кънсюмър Файненсинг“ АД.Получих информация за потребителите на застрахователни услуги съгласно чл. 185 ог КЗ, получих, прочетох, разбрах и приемам Общите условия на застрахователната про-грама, по която съм застрахован.</t>
  </si>
  <si>
    <t>** Запознат съм, че в случай че към датата на попълване на настоящата декларация съм на възраст до 65 навършени години Застрахователите ще покриват риско-вете съгласно програма „Защита Макс“, а в случай , че към датата на попълване на настоящата декларация съм на възраст над 66 години ще покриват рисковете съгласно програма „66 Плюс“.</t>
  </si>
  <si>
    <t>Потребител:</t>
  </si>
  <si>
    <t xml:space="preserve">  </t>
  </si>
  <si>
    <t>Кредитен посредник:</t>
  </si>
  <si>
    <t xml:space="preserve">Код на търговеца: </t>
  </si>
  <si>
    <t>Код на магазина</t>
  </si>
  <si>
    <t>Код на продавача</t>
  </si>
  <si>
    <t>/подпис/</t>
  </si>
  <si>
    <t>Фирма на търговеца</t>
  </si>
  <si>
    <t xml:space="preserve">БУЛСТАТ: </t>
  </si>
  <si>
    <t>Поръчител:</t>
  </si>
  <si>
    <t xml:space="preserve">Печат на търговеца: </t>
  </si>
  <si>
    <t>Име и подпис на продавача</t>
  </si>
  <si>
    <t xml:space="preserve">Място: </t>
  </si>
  <si>
    <t>С полагането на подписа ми декларирам, че: Всички данни за покупката (описание на стоката, колечество и цена) и тези, отнасящи се до Потребителя, партньора и Поръчителя(име, данни от лична карта, ЕГН) са изцяло верни, точни и пълни.</t>
  </si>
  <si>
    <t>2 / 2</t>
  </si>
  <si>
    <t>column</t>
  </si>
  <si>
    <t>row</t>
  </si>
  <si>
    <t>INDEX</t>
  </si>
  <si>
    <t>Живот - До 65 год.</t>
  </si>
  <si>
    <t>Живот, Протекция на стоката - До 65 год.</t>
  </si>
  <si>
    <t>Живот - Над 66 год.</t>
  </si>
  <si>
    <t>Живот, Протекция на стоката - Над 66 год.</t>
  </si>
  <si>
    <t>D1</t>
  </si>
  <si>
    <t>D2</t>
  </si>
  <si>
    <t>D3</t>
  </si>
  <si>
    <t>D4</t>
  </si>
  <si>
    <t>D5</t>
  </si>
  <si>
    <t>E1</t>
  </si>
  <si>
    <t>E2</t>
  </si>
  <si>
    <t>E3</t>
  </si>
  <si>
    <t>E4</t>
  </si>
  <si>
    <t>E5</t>
  </si>
  <si>
    <t>F1</t>
  </si>
  <si>
    <t>F2</t>
  </si>
  <si>
    <t>G1</t>
  </si>
  <si>
    <t>G2</t>
  </si>
  <si>
    <t>G3</t>
  </si>
  <si>
    <t>G4</t>
  </si>
  <si>
    <t>G5</t>
  </si>
  <si>
    <t>I1</t>
  </si>
  <si>
    <t>I2</t>
  </si>
  <si>
    <t>I4</t>
  </si>
  <si>
    <t>T1</t>
  </si>
  <si>
    <t>T2</t>
  </si>
  <si>
    <t>F3</t>
  </si>
  <si>
    <t>F4</t>
  </si>
  <si>
    <t>F5</t>
  </si>
  <si>
    <t>C1</t>
  </si>
  <si>
    <t>C2</t>
  </si>
  <si>
    <t>C3</t>
  </si>
  <si>
    <t>C4</t>
  </si>
  <si>
    <t>C5</t>
  </si>
  <si>
    <t>M1</t>
  </si>
  <si>
    <t>M5</t>
  </si>
  <si>
    <t>M3</t>
  </si>
  <si>
    <t>M4</t>
  </si>
  <si>
    <t>P1</t>
  </si>
  <si>
    <t>P2</t>
  </si>
  <si>
    <t>U1</t>
  </si>
  <si>
    <t>U2</t>
  </si>
  <si>
    <t>ИВАНОВ</t>
  </si>
  <si>
    <t>МЕБЕЛИ</t>
  </si>
  <si>
    <t>ПОЛИГРАФСНАБ АД</t>
  </si>
  <si>
    <t>ТИНТЯВА</t>
  </si>
  <si>
    <t>СОФИЯ</t>
  </si>
  <si>
    <t>1990</t>
  </si>
  <si>
    <t>ДИАНАБАД</t>
  </si>
  <si>
    <t xml:space="preserve">АИКО МУЛТИКОНСЕПТ </t>
  </si>
  <si>
    <t>ГАЛИНА КОСЕВА</t>
  </si>
  <si>
    <t>ПЕТЪР</t>
  </si>
  <si>
    <t>ДОБРИНСКИ</t>
  </si>
  <si>
    <t>6708246300</t>
  </si>
  <si>
    <t>0885 003 383</t>
  </si>
  <si>
    <t>0885003383</t>
  </si>
  <si>
    <t>0889244994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</si>
</sst>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0.000%"/>
    <numFmt numFmtId="166" formatCode="#,##0.00\ &quot;лв&quot;"/>
    <numFmt numFmtId="167" formatCode="[$-F800]dddd\,\ mmmm\ dd\,\ yyyy"/>
    <numFmt numFmtId="168" formatCode="#,##0.00&quot;$&quot;;[Red]\-#,##0.00&quot;$&quot;"/>
    <numFmt numFmtId="169" formatCode="dd/m/yyyy\ &quot;г.&quot;;@"/>
    <numFmt numFmtId="170" formatCode="_(* #,##0_);_(* \(#,##0\);_(* &quot;-&quot;??_);_(@_)"/>
  </numFmts>
  <fonts count="75">
    <font>
      <sz val="10"/>
      <name val="Arial"/>
    </font>
    <font>
      <sz val="10"/>
      <name val="Arial"/>
      <family val="2"/>
      <charset val="204"/>
    </font>
    <font>
      <sz val="8"/>
      <name val="Arial"/>
      <family val="2"/>
      <charset val="204"/>
    </font>
    <font>
      <sz val="10"/>
      <name val="Dax-Medium"/>
    </font>
    <font>
      <i/>
      <sz val="9"/>
      <name val="Calibri"/>
      <family val="2"/>
      <charset val="204"/>
    </font>
    <font>
      <sz val="9"/>
      <name val="Calibri"/>
      <family val="2"/>
      <charset val="204"/>
    </font>
    <font>
      <b/>
      <sz val="8"/>
      <color indexed="81"/>
      <name val="Tahoma"/>
      <family val="2"/>
      <charset val="204"/>
    </font>
    <font>
      <sz val="8"/>
      <color indexed="81"/>
      <name val="Tahoma"/>
      <family val="2"/>
      <charset val="204"/>
    </font>
    <font>
      <sz val="10"/>
      <name val="Tahoma"/>
      <family val="2"/>
      <charset val="204"/>
    </font>
    <font>
      <sz val="10"/>
      <name val="MS Sans Serif"/>
      <family val="2"/>
      <charset val="204"/>
    </font>
    <font>
      <b/>
      <sz val="12"/>
      <name val="Arial"/>
      <family val="2"/>
      <charset val="204"/>
    </font>
    <font>
      <sz val="12"/>
      <name val="Arial"/>
      <family val="2"/>
      <charset val="204"/>
    </font>
    <font>
      <sz val="11"/>
      <name val="Arial"/>
      <family val="2"/>
      <charset val="204"/>
    </font>
    <font>
      <b/>
      <sz val="12"/>
      <color indexed="8"/>
      <name val="Arial"/>
      <family val="2"/>
      <charset val="204"/>
    </font>
    <font>
      <sz val="12"/>
      <color indexed="8"/>
      <name val="Arial"/>
      <family val="2"/>
      <charset val="204"/>
    </font>
    <font>
      <sz val="13"/>
      <name val="Arial"/>
      <family val="2"/>
      <charset val="204"/>
    </font>
    <font>
      <i/>
      <sz val="12"/>
      <color indexed="8"/>
      <name val="Arial"/>
      <family val="2"/>
      <charset val="204"/>
    </font>
    <font>
      <sz val="8"/>
      <color indexed="8"/>
      <name val="Arial"/>
      <family val="2"/>
      <charset val="204"/>
    </font>
    <font>
      <i/>
      <sz val="8"/>
      <color indexed="8"/>
      <name val="Arial"/>
      <family val="2"/>
      <charset val="204"/>
    </font>
    <font>
      <sz val="11"/>
      <color theme="1"/>
      <name val="Calibri"/>
      <family val="2"/>
      <charset val="204"/>
      <scheme val="minor"/>
    </font>
    <font>
      <u/>
      <sz val="10"/>
      <color theme="10"/>
      <name val="Arial"/>
      <family val="2"/>
      <charset val="204"/>
    </font>
    <font>
      <u/>
      <sz val="7.5"/>
      <color theme="10"/>
      <name val="Arial"/>
      <family val="2"/>
      <charset val="204"/>
    </font>
    <font>
      <b/>
      <sz val="11"/>
      <color theme="1"/>
      <name val="Calibri"/>
      <family val="2"/>
      <charset val="204"/>
      <scheme val="minor"/>
    </font>
    <font>
      <b/>
      <sz val="9"/>
      <name val="Calibri"/>
      <family val="2"/>
      <charset val="204"/>
      <scheme val="minor"/>
    </font>
    <font>
      <b/>
      <sz val="12"/>
      <name val="Calibri"/>
      <family val="2"/>
      <charset val="204"/>
      <scheme val="minor"/>
    </font>
    <font>
      <sz val="9"/>
      <name val="Calibri"/>
      <family val="2"/>
      <charset val="204"/>
      <scheme val="minor"/>
    </font>
    <font>
      <sz val="10"/>
      <name val="Calibri"/>
      <family val="2"/>
      <charset val="204"/>
      <scheme val="minor"/>
    </font>
    <font>
      <i/>
      <sz val="9"/>
      <name val="Calibri"/>
      <family val="2"/>
      <charset val="204"/>
      <scheme val="minor"/>
    </font>
    <font>
      <sz val="10"/>
      <color theme="0"/>
      <name val="Calibri"/>
      <family val="2"/>
      <charset val="204"/>
      <scheme val="minor"/>
    </font>
    <font>
      <sz val="10"/>
      <color rgb="FFFF0000"/>
      <name val="Calibri"/>
      <family val="2"/>
      <charset val="204"/>
      <scheme val="minor"/>
    </font>
    <font>
      <b/>
      <sz val="12"/>
      <color indexed="9"/>
      <name val="Calibri"/>
      <family val="2"/>
      <charset val="204"/>
      <scheme val="minor"/>
    </font>
    <font>
      <b/>
      <sz val="10"/>
      <color indexed="9"/>
      <name val="Calibri"/>
      <family val="2"/>
      <charset val="204"/>
      <scheme val="minor"/>
    </font>
    <font>
      <b/>
      <sz val="14"/>
      <color indexed="9"/>
      <name val="Calibri"/>
      <family val="2"/>
      <charset val="204"/>
      <scheme val="minor"/>
    </font>
    <font>
      <sz val="14"/>
      <color indexed="9"/>
      <name val="Calibri"/>
      <family val="2"/>
      <charset val="204"/>
      <scheme val="minor"/>
    </font>
    <font>
      <sz val="14"/>
      <name val="Calibri"/>
      <family val="2"/>
      <charset val="204"/>
      <scheme val="minor"/>
    </font>
    <font>
      <sz val="12"/>
      <color indexed="9"/>
      <name val="Calibri"/>
      <family val="2"/>
      <charset val="204"/>
      <scheme val="minor"/>
    </font>
    <font>
      <sz val="16"/>
      <color indexed="9"/>
      <name val="Calibri"/>
      <family val="2"/>
      <charset val="204"/>
      <scheme val="minor"/>
    </font>
    <font>
      <b/>
      <sz val="16"/>
      <name val="Calibri"/>
      <family val="2"/>
      <charset val="204"/>
      <scheme val="minor"/>
    </font>
    <font>
      <sz val="10"/>
      <color indexed="9"/>
      <name val="Calibri"/>
      <family val="2"/>
      <charset val="204"/>
      <scheme val="minor"/>
    </font>
    <font>
      <b/>
      <i/>
      <sz val="10"/>
      <color indexed="9"/>
      <name val="Calibri"/>
      <family val="2"/>
      <charset val="204"/>
      <scheme val="minor"/>
    </font>
    <font>
      <b/>
      <sz val="15"/>
      <color theme="0"/>
      <name val="Calibri"/>
      <family val="2"/>
      <charset val="204"/>
      <scheme val="minor"/>
    </font>
    <font>
      <b/>
      <sz val="10"/>
      <name val="Calibri"/>
      <family val="2"/>
      <charset val="204"/>
      <scheme val="minor"/>
    </font>
    <font>
      <b/>
      <sz val="14"/>
      <name val="Calibri"/>
      <family val="2"/>
      <charset val="204"/>
      <scheme val="minor"/>
    </font>
    <font>
      <sz val="10"/>
      <color rgb="FFC00000"/>
      <name val="Calibri"/>
      <family val="2"/>
      <charset val="204"/>
      <scheme val="minor"/>
    </font>
    <font>
      <b/>
      <sz val="10"/>
      <color theme="0"/>
      <name val="Calibri"/>
      <family val="2"/>
      <charset val="204"/>
      <scheme val="minor"/>
    </font>
    <font>
      <sz val="14"/>
      <color theme="0"/>
      <name val="Calibri"/>
      <family val="2"/>
      <charset val="204"/>
      <scheme val="minor"/>
    </font>
    <font>
      <b/>
      <sz val="12"/>
      <color theme="0"/>
      <name val="Calibri"/>
      <family val="2"/>
      <charset val="204"/>
      <scheme val="minor"/>
    </font>
    <font>
      <b/>
      <sz val="14"/>
      <color theme="0"/>
      <name val="Calibri"/>
      <family val="2"/>
      <charset val="204"/>
      <scheme val="minor"/>
    </font>
    <font>
      <sz val="10"/>
      <color theme="0"/>
      <name val="Arial"/>
      <family val="2"/>
      <charset val="204"/>
    </font>
    <font>
      <sz val="10"/>
      <color rgb="FFC00000"/>
      <name val="Arial"/>
      <family val="2"/>
      <charset val="204"/>
    </font>
    <font>
      <sz val="12"/>
      <color theme="0"/>
      <name val="Arial"/>
      <family val="2"/>
      <charset val="204"/>
    </font>
    <font>
      <sz val="11"/>
      <color theme="0"/>
      <name val="Arial"/>
      <family val="2"/>
      <charset val="204"/>
    </font>
    <font>
      <sz val="11"/>
      <color theme="1"/>
      <name val="Arial"/>
      <family val="2"/>
      <charset val="204"/>
    </font>
    <font>
      <sz val="10"/>
      <color theme="1"/>
      <name val="Arial"/>
      <family val="2"/>
      <charset val="204"/>
    </font>
    <font>
      <i/>
      <sz val="10"/>
      <color theme="1"/>
      <name val="Arial"/>
      <family val="2"/>
      <charset val="204"/>
    </font>
    <font>
      <i/>
      <sz val="11"/>
      <color theme="1"/>
      <name val="Arial"/>
      <family val="2"/>
      <charset val="204"/>
    </font>
    <font>
      <b/>
      <sz val="10"/>
      <color theme="1"/>
      <name val="Arial"/>
      <family val="2"/>
      <charset val="204"/>
    </font>
    <font>
      <b/>
      <sz val="12"/>
      <color theme="1"/>
      <name val="Arial"/>
      <family val="2"/>
      <charset val="204"/>
    </font>
    <font>
      <b/>
      <sz val="12"/>
      <color rgb="FFCC0000"/>
      <name val="Arial"/>
      <family val="2"/>
      <charset val="204"/>
    </font>
    <font>
      <sz val="12"/>
      <color theme="1"/>
      <name val="Arial"/>
      <family val="2"/>
      <charset val="204"/>
    </font>
    <font>
      <i/>
      <sz val="12"/>
      <color theme="1"/>
      <name val="Arial"/>
      <family val="2"/>
      <charset val="204"/>
    </font>
    <font>
      <sz val="12"/>
      <color theme="2" tint="-9.9978637043366805E-2"/>
      <name val="Arial"/>
      <family val="2"/>
      <charset val="204"/>
    </font>
    <font>
      <b/>
      <sz val="12"/>
      <color theme="0"/>
      <name val="Arial"/>
      <family val="2"/>
      <charset val="204"/>
    </font>
    <font>
      <b/>
      <sz val="11"/>
      <color theme="1"/>
      <name val="Arial"/>
      <family val="2"/>
      <charset val="204"/>
    </font>
    <font>
      <sz val="6"/>
      <color theme="1"/>
      <name val="Arial"/>
      <family val="2"/>
      <charset val="204"/>
    </font>
    <font>
      <sz val="7"/>
      <color theme="1"/>
      <name val="Arial"/>
      <family val="2"/>
      <charset val="204"/>
    </font>
    <font>
      <sz val="10"/>
      <color theme="1"/>
      <name val="Calibri"/>
      <family val="2"/>
      <charset val="204"/>
      <scheme val="minor"/>
    </font>
    <font>
      <sz val="12"/>
      <color rgb="FFFF0000"/>
      <name val="Arial"/>
      <family val="2"/>
      <charset val="204"/>
    </font>
    <font>
      <b/>
      <i/>
      <sz val="10"/>
      <color rgb="FFFFFF00"/>
      <name val="Calibri"/>
      <family val="2"/>
      <charset val="204"/>
      <scheme val="minor"/>
    </font>
    <font>
      <sz val="10"/>
      <color rgb="FFFFFF00"/>
      <name val="Calibri"/>
      <family val="2"/>
      <charset val="204"/>
      <scheme val="minor"/>
    </font>
    <font>
      <sz val="35"/>
      <color theme="0"/>
      <name val="Arial"/>
      <family val="2"/>
      <charset val="204"/>
    </font>
    <font>
      <b/>
      <sz val="28"/>
      <color rgb="FFCC0000"/>
      <name val="Arial"/>
      <family val="2"/>
      <charset val="204"/>
    </font>
    <font>
      <i/>
      <sz val="8"/>
      <color theme="1"/>
      <name val="Arial"/>
      <family val="2"/>
      <charset val="204"/>
    </font>
    <font>
      <sz val="12"/>
      <color theme="1"/>
      <name val="Calibri"/>
      <family val="2"/>
      <charset val="204"/>
      <scheme val="minor"/>
    </font>
    <font>
      <b/>
      <i/>
      <sz val="15"/>
      <color rgb="FFC00000"/>
      <name val="Arial"/>
      <family val="2"/>
      <charset val="204"/>
    </font>
  </fonts>
  <fills count="7">
    <fill>
      <patternFill patternType="none"/>
    </fill>
    <fill>
      <patternFill patternType="gray125"/>
    </fill>
    <fill>
      <patternFill patternType="solid">
        <fgColor indexed="9"/>
        <bgColor indexed="64"/>
      </patternFill>
    </fill>
    <fill>
      <patternFill patternType="solid">
        <fgColor rgb="FFC00000"/>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108">
    <border>
      <left/>
      <right/>
      <top/>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style="thin">
        <color auto="1"/>
      </top>
      <bottom style="thin">
        <color auto="1"/>
      </bottom>
      <diagonal/>
    </border>
    <border>
      <left/>
      <right/>
      <top/>
      <bottom style="double">
        <color indexed="9"/>
      </bottom>
      <diagonal/>
    </border>
    <border>
      <left style="double">
        <color indexed="9"/>
      </left>
      <right style="double">
        <color indexed="9"/>
      </right>
      <top style="double">
        <color indexed="9"/>
      </top>
      <bottom/>
      <diagonal/>
    </border>
    <border>
      <left style="double">
        <color indexed="9"/>
      </left>
      <right/>
      <top style="double">
        <color indexed="9"/>
      </top>
      <bottom/>
      <diagonal/>
    </border>
    <border>
      <left/>
      <right/>
      <top style="double">
        <color indexed="9"/>
      </top>
      <bottom/>
      <diagonal/>
    </border>
    <border>
      <left style="double">
        <color indexed="9"/>
      </left>
      <right style="double">
        <color indexed="9"/>
      </right>
      <top/>
      <bottom/>
      <diagonal/>
    </border>
    <border>
      <left style="double">
        <color indexed="9"/>
      </left>
      <right/>
      <top/>
      <bottom/>
      <diagonal/>
    </border>
    <border>
      <left/>
      <right style="double">
        <color indexed="9"/>
      </right>
      <top/>
      <bottom/>
      <diagonal/>
    </border>
    <border>
      <left/>
      <right/>
      <top/>
      <bottom style="thin">
        <color indexed="9"/>
      </bottom>
      <diagonal/>
    </border>
    <border>
      <left style="thin">
        <color indexed="9"/>
      </left>
      <right/>
      <top style="thin">
        <color indexed="9"/>
      </top>
      <bottom/>
      <diagonal/>
    </border>
    <border>
      <left/>
      <right/>
      <top style="thin">
        <color indexed="9"/>
      </top>
      <bottom/>
      <diagonal/>
    </border>
    <border>
      <left/>
      <right/>
      <top style="thin">
        <color indexed="9"/>
      </top>
      <bottom style="thin">
        <color indexed="9"/>
      </bottom>
      <diagonal/>
    </border>
    <border>
      <left/>
      <right style="thin">
        <color indexed="9"/>
      </right>
      <top style="thin">
        <color indexed="9"/>
      </top>
      <bottom/>
      <diagonal/>
    </border>
    <border>
      <left style="thin">
        <color indexed="9"/>
      </left>
      <right/>
      <top/>
      <bottom/>
      <diagonal/>
    </border>
    <border>
      <left style="double">
        <color indexed="9"/>
      </left>
      <right style="thin">
        <color indexed="9"/>
      </right>
      <top/>
      <bottom/>
      <diagonal/>
    </border>
    <border>
      <left/>
      <right/>
      <top style="double">
        <color indexed="9"/>
      </top>
      <bottom style="thin">
        <color indexed="9"/>
      </bottom>
      <diagonal/>
    </border>
    <border>
      <left/>
      <right style="thin">
        <color indexed="9"/>
      </right>
      <top/>
      <bottom/>
      <diagonal/>
    </border>
    <border>
      <left style="double">
        <color indexed="9"/>
      </left>
      <right style="double">
        <color indexed="9"/>
      </right>
      <top style="double">
        <color indexed="9"/>
      </top>
      <bottom style="double">
        <color indexed="9"/>
      </bottom>
      <diagonal/>
    </border>
    <border>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bottom style="thin">
        <color indexed="9"/>
      </bottom>
      <diagonal/>
    </border>
    <border>
      <left style="double">
        <color indexed="9"/>
      </left>
      <right/>
      <top/>
      <bottom style="double">
        <color indexed="9"/>
      </bottom>
      <diagonal/>
    </border>
    <border>
      <left/>
      <right/>
      <top style="thin">
        <color indexed="9"/>
      </top>
      <bottom style="double">
        <color indexed="9"/>
      </bottom>
      <diagonal/>
    </border>
    <border>
      <left/>
      <right style="double">
        <color indexed="9"/>
      </right>
      <top/>
      <bottom style="double">
        <color indexed="9"/>
      </bottom>
      <diagonal/>
    </border>
    <border>
      <left/>
      <right style="double">
        <color indexed="9"/>
      </right>
      <top style="double">
        <color indexed="9"/>
      </top>
      <bottom/>
      <diagonal/>
    </border>
    <border>
      <left style="thin">
        <color indexed="55"/>
      </left>
      <right style="thin">
        <color indexed="9"/>
      </right>
      <top/>
      <bottom/>
      <diagonal/>
    </border>
    <border>
      <left style="double">
        <color indexed="9"/>
      </left>
      <right style="double">
        <color indexed="9"/>
      </right>
      <top/>
      <bottom style="double">
        <color indexed="9"/>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hair">
        <color auto="1"/>
      </left>
      <right style="thin">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right style="thin">
        <color auto="1"/>
      </right>
      <top/>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thin">
        <color auto="1"/>
      </top>
      <bottom style="hair">
        <color auto="1"/>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ck">
        <color rgb="FFC00000"/>
      </right>
      <top style="thin">
        <color rgb="FFC00000"/>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ck">
        <color rgb="FFC00000"/>
      </right>
      <top style="thin">
        <color rgb="FFC00000"/>
      </top>
      <bottom/>
      <diagonal/>
    </border>
    <border>
      <left/>
      <right style="thin">
        <color theme="0"/>
      </right>
      <top/>
      <bottom style="thin">
        <color rgb="FFC00000"/>
      </bottom>
      <diagonal/>
    </border>
    <border>
      <left style="thin">
        <color theme="0"/>
      </left>
      <right style="thin">
        <color theme="0"/>
      </right>
      <top/>
      <bottom style="thin">
        <color rgb="FFC00000"/>
      </bottom>
      <diagonal/>
    </border>
    <border>
      <left style="thin">
        <color theme="0"/>
      </left>
      <right/>
      <top/>
      <bottom style="thin">
        <color rgb="FFC00000"/>
      </bottom>
      <diagonal/>
    </border>
    <border>
      <left/>
      <right style="thin">
        <color rgb="FFC00000"/>
      </right>
      <top/>
      <bottom style="hair">
        <color rgb="FFC00000"/>
      </bottom>
      <diagonal/>
    </border>
    <border>
      <left style="thin">
        <color rgb="FFC00000"/>
      </left>
      <right style="thin">
        <color rgb="FFC00000"/>
      </right>
      <top/>
      <bottom style="hair">
        <color rgb="FFC00000"/>
      </bottom>
      <diagonal/>
    </border>
    <border>
      <left style="thin">
        <color rgb="FFC00000"/>
      </left>
      <right/>
      <top/>
      <bottom style="hair">
        <color rgb="FFC00000"/>
      </bottom>
      <diagonal/>
    </border>
    <border>
      <left/>
      <right style="thin">
        <color rgb="FFC00000"/>
      </right>
      <top style="hair">
        <color rgb="FFC00000"/>
      </top>
      <bottom style="hair">
        <color rgb="FFC00000"/>
      </bottom>
      <diagonal/>
    </border>
    <border>
      <left style="thin">
        <color rgb="FFC00000"/>
      </left>
      <right style="thin">
        <color rgb="FFC00000"/>
      </right>
      <top style="hair">
        <color rgb="FFC00000"/>
      </top>
      <bottom style="hair">
        <color rgb="FFC00000"/>
      </bottom>
      <diagonal/>
    </border>
    <border>
      <left style="thin">
        <color rgb="FFC00000"/>
      </left>
      <right/>
      <top style="hair">
        <color rgb="FFC00000"/>
      </top>
      <bottom style="hair">
        <color rgb="FFC00000"/>
      </bottom>
      <diagonal/>
    </border>
    <border>
      <left style="thin">
        <color rgb="FFC00000"/>
      </left>
      <right/>
      <top/>
      <bottom/>
      <diagonal/>
    </border>
    <border>
      <left/>
      <right style="thin">
        <color rgb="FFC00000"/>
      </right>
      <top/>
      <bottom/>
      <diagonal/>
    </border>
    <border>
      <left/>
      <right style="thin">
        <color rgb="FFC00000"/>
      </right>
      <top/>
      <bottom style="hair">
        <color auto="1"/>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
      <left style="thin">
        <color rgb="FFCC0000"/>
      </left>
      <right/>
      <top style="thin">
        <color rgb="FFCC0000"/>
      </top>
      <bottom/>
      <diagonal/>
    </border>
    <border>
      <left/>
      <right/>
      <top style="thin">
        <color rgb="FFCC0000"/>
      </top>
      <bottom/>
      <diagonal/>
    </border>
    <border>
      <left/>
      <right style="thin">
        <color rgb="FFCC0000"/>
      </right>
      <top style="thin">
        <color rgb="FFCC0000"/>
      </top>
      <bottom/>
      <diagonal/>
    </border>
    <border>
      <left style="thin">
        <color rgb="FFCC0000"/>
      </left>
      <right/>
      <top/>
      <bottom/>
      <diagonal/>
    </border>
    <border>
      <left/>
      <right style="thin">
        <color rgb="FFCC0000"/>
      </right>
      <top/>
      <bottom/>
      <diagonal/>
    </border>
    <border>
      <left style="thin">
        <color rgb="FFCC0000"/>
      </left>
      <right/>
      <top/>
      <bottom style="thin">
        <color rgb="FFCC0000"/>
      </bottom>
      <diagonal/>
    </border>
    <border>
      <left/>
      <right/>
      <top/>
      <bottom style="thin">
        <color rgb="FFCC0000"/>
      </bottom>
      <diagonal/>
    </border>
    <border>
      <left/>
      <right style="thin">
        <color rgb="FFCC0000"/>
      </right>
      <top/>
      <bottom style="thin">
        <color rgb="FFCC0000"/>
      </bottom>
      <diagonal/>
    </border>
    <border>
      <left style="thin">
        <color rgb="FFCC0000"/>
      </left>
      <right/>
      <top/>
      <bottom style="thin">
        <color rgb="FFC00000"/>
      </bottom>
      <diagonal/>
    </border>
    <border>
      <left/>
      <right style="thin">
        <color rgb="FFCC0000"/>
      </right>
      <top/>
      <bottom style="thin">
        <color rgb="FFC00000"/>
      </bottom>
      <diagonal/>
    </border>
    <border>
      <left/>
      <right style="thin">
        <color rgb="FFC00000"/>
      </right>
      <top/>
      <bottom style="thin">
        <color rgb="FFCC0000"/>
      </bottom>
      <diagonal/>
    </border>
    <border>
      <left style="thick">
        <color rgb="FFC00000"/>
      </left>
      <right/>
      <top/>
      <bottom/>
      <diagonal/>
    </border>
    <border>
      <left style="thin">
        <color rgb="FFC00000"/>
      </left>
      <right/>
      <top style="thin">
        <color rgb="FFC00000"/>
      </top>
      <bottom style="thick">
        <color rgb="FFC00000"/>
      </bottom>
      <diagonal/>
    </border>
    <border>
      <left/>
      <right/>
      <top style="thin">
        <color rgb="FFC00000"/>
      </top>
      <bottom style="thick">
        <color rgb="FFC00000"/>
      </bottom>
      <diagonal/>
    </border>
    <border>
      <left/>
      <right style="thin">
        <color rgb="FFC00000"/>
      </right>
      <top style="thin">
        <color rgb="FFC00000"/>
      </top>
      <bottom style="thick">
        <color rgb="FFC00000"/>
      </bottom>
      <diagonal/>
    </border>
    <border>
      <left/>
      <right style="thick">
        <color rgb="FFC00000"/>
      </right>
      <top style="thin">
        <color rgb="FFC00000"/>
      </top>
      <bottom style="thick">
        <color rgb="FFC00000"/>
      </bottom>
      <diagonal/>
    </border>
  </borders>
  <cellStyleXfs count="19">
    <xf numFmtId="0" fontId="0" fillId="0" borderId="0"/>
    <xf numFmtId="168" fontId="1" fillId="0" borderId="0" applyFont="0" applyFill="0" applyBorder="0" applyAlignment="0" applyProtection="0"/>
    <xf numFmtId="0"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3" fillId="0" borderId="0"/>
    <xf numFmtId="0" fontId="9" fillId="0" borderId="0"/>
    <xf numFmtId="0" fontId="1" fillId="0" borderId="0"/>
    <xf numFmtId="0" fontId="1" fillId="0" borderId="0"/>
    <xf numFmtId="0" fontId="19" fillId="0" borderId="0"/>
    <xf numFmtId="0" fontId="8" fillId="0" borderId="0"/>
    <xf numFmtId="9" fontId="3"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488">
    <xf numFmtId="0" fontId="0" fillId="0" borderId="0" xfId="0"/>
    <xf numFmtId="0" fontId="23" fillId="0" borderId="0" xfId="7" applyFont="1" applyProtection="1">
      <protection hidden="1"/>
    </xf>
    <xf numFmtId="0" fontId="24" fillId="0" borderId="0" xfId="7" applyFont="1" applyAlignment="1" applyProtection="1">
      <alignment horizontal="center"/>
      <protection hidden="1"/>
    </xf>
    <xf numFmtId="0" fontId="24" fillId="0" borderId="0" xfId="7" applyFont="1" applyFill="1" applyAlignment="1" applyProtection="1">
      <alignment horizontal="center"/>
      <protection hidden="1"/>
    </xf>
    <xf numFmtId="0" fontId="25" fillId="0" borderId="0" xfId="7" applyFont="1" applyProtection="1">
      <protection hidden="1"/>
    </xf>
    <xf numFmtId="0" fontId="25" fillId="0" borderId="0" xfId="7" applyFont="1" applyAlignment="1" applyProtection="1">
      <alignment horizontal="left" vertical="center"/>
      <protection hidden="1"/>
    </xf>
    <xf numFmtId="0" fontId="25" fillId="0" borderId="0" xfId="7" applyFont="1" applyFill="1" applyAlignment="1" applyProtection="1">
      <alignment horizontal="left" vertical="center"/>
      <protection hidden="1"/>
    </xf>
    <xf numFmtId="0" fontId="23" fillId="0" borderId="0" xfId="7" applyFont="1" applyAlignment="1" applyProtection="1">
      <alignment horizontal="left" vertical="center"/>
      <protection hidden="1"/>
    </xf>
    <xf numFmtId="0" fontId="25" fillId="0" borderId="1" xfId="7" applyFont="1" applyBorder="1" applyAlignment="1" applyProtection="1">
      <alignment horizontal="left" vertical="center"/>
      <protection hidden="1"/>
    </xf>
    <xf numFmtId="0" fontId="25" fillId="0" borderId="2" xfId="7" applyFont="1" applyFill="1" applyBorder="1" applyAlignment="1" applyProtection="1">
      <alignment horizontal="left" vertical="center"/>
      <protection hidden="1"/>
    </xf>
    <xf numFmtId="0" fontId="25" fillId="0" borderId="3" xfId="7" applyFont="1" applyFill="1" applyBorder="1" applyAlignment="1" applyProtection="1">
      <alignment horizontal="left" vertical="center"/>
      <protection hidden="1"/>
    </xf>
    <xf numFmtId="0" fontId="25" fillId="0" borderId="4" xfId="7" applyFont="1" applyFill="1" applyBorder="1" applyAlignment="1" applyProtection="1">
      <alignment horizontal="left" vertical="center"/>
      <protection hidden="1"/>
    </xf>
    <xf numFmtId="0" fontId="25" fillId="0" borderId="0" xfId="7" applyFont="1" applyAlignment="1" applyProtection="1">
      <protection hidden="1"/>
    </xf>
    <xf numFmtId="0" fontId="25" fillId="0" borderId="5" xfId="7" applyFont="1" applyBorder="1" applyAlignment="1" applyProtection="1">
      <alignment horizontal="left" vertical="center"/>
      <protection hidden="1"/>
    </xf>
    <xf numFmtId="0" fontId="25" fillId="0" borderId="6" xfId="7" applyFont="1" applyFill="1" applyBorder="1" applyAlignment="1" applyProtection="1">
      <alignment horizontal="left" vertical="center"/>
      <protection hidden="1"/>
    </xf>
    <xf numFmtId="0" fontId="25" fillId="0" borderId="7" xfId="7" applyFont="1" applyFill="1" applyBorder="1" applyAlignment="1" applyProtection="1">
      <alignment horizontal="left" vertical="center"/>
      <protection hidden="1"/>
    </xf>
    <xf numFmtId="0" fontId="25" fillId="0" borderId="8" xfId="7" applyFont="1" applyFill="1" applyBorder="1" applyAlignment="1" applyProtection="1">
      <alignment horizontal="left" vertical="center"/>
      <protection hidden="1"/>
    </xf>
    <xf numFmtId="0" fontId="25" fillId="0" borderId="9" xfId="7" applyFont="1" applyBorder="1" applyAlignment="1" applyProtection="1">
      <alignment horizontal="left" vertical="center"/>
      <protection hidden="1"/>
    </xf>
    <xf numFmtId="0" fontId="25" fillId="0" borderId="0" xfId="7" applyFont="1" applyBorder="1" applyAlignment="1" applyProtection="1">
      <alignment horizontal="left" vertical="center"/>
      <protection hidden="1"/>
    </xf>
    <xf numFmtId="0" fontId="25" fillId="0" borderId="0" xfId="7" applyFont="1" applyFill="1" applyBorder="1" applyAlignment="1" applyProtection="1">
      <alignment horizontal="left" vertical="center"/>
      <protection hidden="1"/>
    </xf>
    <xf numFmtId="0" fontId="25" fillId="0" borderId="10" xfId="7" applyFont="1" applyFill="1" applyBorder="1" applyAlignment="1" applyProtection="1">
      <alignment horizontal="left" vertical="center"/>
      <protection hidden="1"/>
    </xf>
    <xf numFmtId="0" fontId="25" fillId="0" borderId="5" xfId="7" applyFont="1" applyBorder="1" applyAlignment="1" applyProtection="1">
      <alignment horizontal="left" vertical="center" wrapText="1"/>
      <protection hidden="1"/>
    </xf>
    <xf numFmtId="0" fontId="25" fillId="0" borderId="11" xfId="7" applyFont="1" applyFill="1" applyBorder="1" applyAlignment="1" applyProtection="1">
      <alignment horizontal="left" vertical="center" wrapText="1"/>
      <protection hidden="1"/>
    </xf>
    <xf numFmtId="3" fontId="25" fillId="0" borderId="0" xfId="7" applyNumberFormat="1" applyFont="1" applyFill="1" applyBorder="1" applyAlignment="1" applyProtection="1">
      <alignment horizontal="right" vertical="center"/>
      <protection hidden="1"/>
    </xf>
    <xf numFmtId="0" fontId="26" fillId="0" borderId="0" xfId="7" applyFont="1" applyProtection="1">
      <protection hidden="1"/>
    </xf>
    <xf numFmtId="0" fontId="25" fillId="0" borderId="6" xfId="7" applyFont="1" applyFill="1" applyBorder="1" applyAlignment="1" applyProtection="1">
      <protection hidden="1"/>
    </xf>
    <xf numFmtId="0" fontId="25" fillId="0" borderId="7" xfId="7" applyFont="1" applyFill="1" applyBorder="1" applyAlignment="1" applyProtection="1">
      <protection hidden="1"/>
    </xf>
    <xf numFmtId="0" fontId="25" fillId="0" borderId="12" xfId="7" applyFont="1" applyFill="1" applyBorder="1" applyAlignment="1" applyProtection="1">
      <alignment horizontal="left" vertical="center"/>
      <protection hidden="1"/>
    </xf>
    <xf numFmtId="0" fontId="25" fillId="0" borderId="9" xfId="7" applyFont="1" applyBorder="1" applyAlignment="1" applyProtection="1">
      <alignment horizontal="left" vertical="center" wrapText="1"/>
      <protection hidden="1"/>
    </xf>
    <xf numFmtId="0" fontId="25" fillId="0" borderId="13" xfId="7" applyFont="1" applyFill="1" applyBorder="1" applyAlignment="1" applyProtection="1">
      <alignment horizontal="left" vertical="center"/>
      <protection hidden="1"/>
    </xf>
    <xf numFmtId="0" fontId="25" fillId="0" borderId="14" xfId="7" applyFont="1" applyFill="1" applyBorder="1" applyAlignment="1" applyProtection="1">
      <alignment horizontal="left" vertical="center"/>
      <protection hidden="1"/>
    </xf>
    <xf numFmtId="0" fontId="25" fillId="0" borderId="15" xfId="7" applyFont="1" applyFill="1" applyBorder="1" applyAlignment="1" applyProtection="1">
      <alignment horizontal="left" vertical="center"/>
      <protection hidden="1"/>
    </xf>
    <xf numFmtId="0" fontId="25" fillId="0" borderId="1" xfId="7" applyFont="1" applyBorder="1" applyAlignment="1" applyProtection="1">
      <alignment horizontal="left" vertical="center" wrapText="1"/>
      <protection hidden="1"/>
    </xf>
    <xf numFmtId="0" fontId="25" fillId="0" borderId="0" xfId="7" applyFont="1" applyAlignment="1" applyProtection="1">
      <alignment wrapText="1"/>
      <protection hidden="1"/>
    </xf>
    <xf numFmtId="0" fontId="25" fillId="0" borderId="16" xfId="7" applyFont="1" applyFill="1" applyBorder="1" applyAlignment="1" applyProtection="1">
      <alignment vertical="top"/>
      <protection hidden="1"/>
    </xf>
    <xf numFmtId="0" fontId="25" fillId="0" borderId="17" xfId="7" applyFont="1" applyFill="1" applyBorder="1" applyAlignment="1" applyProtection="1">
      <alignment horizontal="right" vertical="top"/>
      <protection hidden="1"/>
    </xf>
    <xf numFmtId="14" fontId="25" fillId="0" borderId="18" xfId="7" applyNumberFormat="1" applyFont="1" applyFill="1" applyBorder="1" applyAlignment="1" applyProtection="1">
      <alignment horizontal="left" vertical="top"/>
      <protection hidden="1"/>
    </xf>
    <xf numFmtId="0" fontId="25" fillId="0" borderId="0" xfId="7" applyFont="1" applyAlignment="1" applyProtection="1">
      <alignment horizontal="left" vertical="center" wrapText="1"/>
      <protection hidden="1"/>
    </xf>
    <xf numFmtId="167" fontId="25" fillId="0" borderId="0" xfId="7" applyNumberFormat="1" applyFont="1" applyFill="1" applyAlignment="1" applyProtection="1">
      <alignment horizontal="left" vertical="center"/>
      <protection hidden="1"/>
    </xf>
    <xf numFmtId="0" fontId="25" fillId="0" borderId="0" xfId="7" applyFont="1" applyBorder="1" applyAlignment="1" applyProtection="1">
      <alignment horizontal="left" vertical="center" wrapText="1"/>
      <protection hidden="1"/>
    </xf>
    <xf numFmtId="0" fontId="23" fillId="0" borderId="0" xfId="7" applyFont="1" applyAlignment="1" applyProtection="1">
      <alignment vertical="center"/>
      <protection hidden="1"/>
    </xf>
    <xf numFmtId="0" fontId="25" fillId="0" borderId="0" xfId="7" applyFont="1" applyFill="1" applyProtection="1">
      <protection hidden="1"/>
    </xf>
    <xf numFmtId="0" fontId="25" fillId="0" borderId="19" xfId="7" applyFont="1" applyBorder="1" applyAlignment="1" applyProtection="1">
      <alignment horizontal="left" vertical="center" wrapText="1"/>
      <protection hidden="1"/>
    </xf>
    <xf numFmtId="0" fontId="27" fillId="0" borderId="0" xfId="7" applyFont="1" applyBorder="1" applyAlignment="1" applyProtection="1">
      <alignment horizontal="left" vertical="center"/>
      <protection hidden="1"/>
    </xf>
    <xf numFmtId="0" fontId="25" fillId="0" borderId="0" xfId="7" applyFont="1" applyFill="1" applyBorder="1" applyAlignment="1" applyProtection="1">
      <alignment horizontal="left" vertical="center" wrapText="1"/>
      <protection hidden="1"/>
    </xf>
    <xf numFmtId="0" fontId="25" fillId="0" borderId="0" xfId="7" applyFont="1" applyFill="1" applyAlignment="1" applyProtection="1">
      <alignment vertical="center" wrapText="1"/>
      <protection hidden="1"/>
    </xf>
    <xf numFmtId="0" fontId="25" fillId="0" borderId="0" xfId="7" applyFont="1" applyFill="1" applyAlignment="1" applyProtection="1">
      <alignment vertical="center"/>
      <protection hidden="1"/>
    </xf>
    <xf numFmtId="0" fontId="25" fillId="0" borderId="1" xfId="7" applyFont="1" applyFill="1" applyBorder="1" applyAlignment="1" applyProtection="1">
      <alignment horizontal="left" vertical="center"/>
      <protection hidden="1"/>
    </xf>
    <xf numFmtId="0" fontId="25" fillId="0" borderId="5" xfId="7" applyFont="1" applyFill="1" applyBorder="1" applyAlignment="1" applyProtection="1">
      <alignment horizontal="left" vertical="center" wrapText="1"/>
      <protection hidden="1"/>
    </xf>
    <xf numFmtId="166" fontId="25" fillId="0" borderId="6" xfId="7" applyNumberFormat="1" applyFont="1" applyFill="1" applyBorder="1" applyAlignment="1" applyProtection="1">
      <alignment horizontal="left" vertical="center"/>
      <protection hidden="1"/>
    </xf>
    <xf numFmtId="0" fontId="25" fillId="0" borderId="5" xfId="7" applyFont="1" applyFill="1" applyBorder="1" applyAlignment="1" applyProtection="1">
      <alignment horizontal="left" vertical="center"/>
      <protection hidden="1"/>
    </xf>
    <xf numFmtId="3" fontId="25" fillId="0" borderId="6" xfId="7" applyNumberFormat="1" applyFont="1" applyFill="1" applyBorder="1" applyAlignment="1" applyProtection="1">
      <alignment horizontal="left" vertical="center"/>
      <protection hidden="1"/>
    </xf>
    <xf numFmtId="166" fontId="25" fillId="0" borderId="0" xfId="7" applyNumberFormat="1" applyFont="1" applyFill="1" applyBorder="1" applyAlignment="1" applyProtection="1">
      <alignment horizontal="left" vertical="center"/>
      <protection hidden="1"/>
    </xf>
    <xf numFmtId="0" fontId="25" fillId="0" borderId="9" xfId="7" applyFont="1" applyFill="1" applyBorder="1" applyAlignment="1" applyProtection="1">
      <alignment horizontal="left" vertical="center" wrapText="1"/>
      <protection hidden="1"/>
    </xf>
    <xf numFmtId="0" fontId="23" fillId="0" borderId="0" xfId="7" applyFont="1" applyFill="1" applyAlignment="1" applyProtection="1">
      <alignment horizontal="left" vertical="center"/>
      <protection hidden="1"/>
    </xf>
    <xf numFmtId="0" fontId="25" fillId="0" borderId="1" xfId="7" applyFont="1" applyFill="1" applyBorder="1" applyAlignment="1" applyProtection="1">
      <alignment horizontal="left" vertical="center" wrapText="1"/>
      <protection hidden="1"/>
    </xf>
    <xf numFmtId="165" fontId="25" fillId="0" borderId="4" xfId="13" applyNumberFormat="1" applyFont="1" applyFill="1" applyBorder="1" applyAlignment="1" applyProtection="1">
      <alignment horizontal="left" vertical="center"/>
      <protection hidden="1"/>
    </xf>
    <xf numFmtId="10" fontId="25" fillId="0" borderId="6" xfId="7" applyNumberFormat="1" applyFont="1" applyFill="1" applyBorder="1" applyAlignment="1" applyProtection="1">
      <alignment horizontal="left" vertical="center"/>
      <protection hidden="1"/>
    </xf>
    <xf numFmtId="0" fontId="26" fillId="0" borderId="0" xfId="0" applyFont="1"/>
    <xf numFmtId="0" fontId="26" fillId="0" borderId="20" xfId="0" applyFont="1" applyBorder="1"/>
    <xf numFmtId="0" fontId="28" fillId="0" borderId="0" xfId="0" applyFont="1"/>
    <xf numFmtId="0" fontId="26" fillId="0" borderId="0" xfId="0" applyFont="1" applyAlignment="1">
      <alignment horizontal="center"/>
    </xf>
    <xf numFmtId="0" fontId="29" fillId="0" borderId="0" xfId="0" applyFont="1"/>
    <xf numFmtId="0" fontId="26" fillId="0" borderId="21" xfId="0" applyFont="1" applyBorder="1"/>
    <xf numFmtId="0" fontId="26" fillId="3" borderId="22" xfId="0" applyFont="1" applyFill="1" applyBorder="1"/>
    <xf numFmtId="0" fontId="26" fillId="3" borderId="23" xfId="0" applyFont="1" applyFill="1" applyBorder="1"/>
    <xf numFmtId="0" fontId="26" fillId="0" borderId="24" xfId="0" applyFont="1" applyBorder="1"/>
    <xf numFmtId="0" fontId="26" fillId="3" borderId="25" xfId="0" applyFont="1" applyFill="1" applyBorder="1"/>
    <xf numFmtId="0" fontId="26" fillId="3" borderId="0" xfId="0" applyFont="1" applyFill="1" applyBorder="1" applyProtection="1">
      <protection hidden="1"/>
    </xf>
    <xf numFmtId="0" fontId="26" fillId="3" borderId="26" xfId="0" applyFont="1" applyFill="1" applyBorder="1" applyProtection="1">
      <protection hidden="1"/>
    </xf>
    <xf numFmtId="0" fontId="30" fillId="3" borderId="0" xfId="0" applyFont="1" applyFill="1" applyBorder="1" applyProtection="1">
      <protection hidden="1"/>
    </xf>
    <xf numFmtId="0" fontId="31" fillId="3" borderId="0" xfId="0" applyFont="1" applyFill="1" applyBorder="1" applyProtection="1">
      <protection hidden="1"/>
    </xf>
    <xf numFmtId="0" fontId="26" fillId="3" borderId="27" xfId="0" applyFont="1" applyFill="1" applyBorder="1" applyProtection="1">
      <protection hidden="1"/>
    </xf>
    <xf numFmtId="0" fontId="26" fillId="3" borderId="28" xfId="0" applyFont="1" applyFill="1" applyBorder="1" applyProtection="1">
      <protection hidden="1"/>
    </xf>
    <xf numFmtId="0" fontId="26" fillId="3" borderId="29" xfId="0" applyFont="1" applyFill="1" applyBorder="1" applyProtection="1">
      <protection hidden="1"/>
    </xf>
    <xf numFmtId="0" fontId="26" fillId="3" borderId="30" xfId="0" applyFont="1" applyFill="1" applyBorder="1" applyProtection="1">
      <protection hidden="1"/>
    </xf>
    <xf numFmtId="0" fontId="26" fillId="3" borderId="31" xfId="0" applyFont="1" applyFill="1" applyBorder="1" applyProtection="1">
      <protection hidden="1"/>
    </xf>
    <xf numFmtId="0" fontId="26" fillId="3" borderId="32" xfId="0" applyFont="1" applyFill="1" applyBorder="1" applyProtection="1">
      <protection hidden="1"/>
    </xf>
    <xf numFmtId="0" fontId="32" fillId="3" borderId="27" xfId="0" applyFont="1" applyFill="1" applyBorder="1" applyProtection="1">
      <protection hidden="1"/>
    </xf>
    <xf numFmtId="0" fontId="33" fillId="3" borderId="27" xfId="0" applyFont="1" applyFill="1" applyBorder="1" applyAlignment="1" applyProtection="1">
      <alignment horizontal="right"/>
      <protection hidden="1"/>
    </xf>
    <xf numFmtId="4" fontId="34" fillId="4" borderId="32" xfId="0" applyNumberFormat="1" applyFont="1" applyFill="1" applyBorder="1" applyAlignment="1" applyProtection="1">
      <alignment horizontal="center"/>
      <protection locked="0"/>
    </xf>
    <xf numFmtId="0" fontId="26" fillId="3" borderId="33" xfId="0" applyFont="1" applyFill="1" applyBorder="1" applyProtection="1">
      <protection hidden="1"/>
    </xf>
    <xf numFmtId="0" fontId="26" fillId="3" borderId="34" xfId="0" applyFont="1" applyFill="1" applyBorder="1" applyAlignment="1" applyProtection="1">
      <alignment horizontal="center"/>
      <protection hidden="1"/>
    </xf>
    <xf numFmtId="0" fontId="26" fillId="3" borderId="35" xfId="0" applyFont="1" applyFill="1" applyBorder="1" applyProtection="1">
      <protection hidden="1"/>
    </xf>
    <xf numFmtId="4" fontId="34" fillId="4" borderId="28" xfId="0" applyNumberFormat="1" applyFont="1" applyFill="1" applyBorder="1" applyAlignment="1" applyProtection="1">
      <alignment horizontal="center"/>
      <protection locked="0"/>
    </xf>
    <xf numFmtId="0" fontId="26" fillId="3" borderId="23" xfId="0" applyFont="1" applyFill="1" applyBorder="1" applyAlignment="1" applyProtection="1">
      <alignment horizontal="center"/>
      <protection hidden="1"/>
    </xf>
    <xf numFmtId="0" fontId="35" fillId="3" borderId="27" xfId="0" applyFont="1" applyFill="1" applyBorder="1" applyAlignment="1" applyProtection="1">
      <alignment horizontal="right"/>
      <protection hidden="1"/>
    </xf>
    <xf numFmtId="4" fontId="34" fillId="4" borderId="36" xfId="0" applyNumberFormat="1" applyFont="1" applyFill="1" applyBorder="1" applyAlignment="1" applyProtection="1">
      <alignment horizontal="center"/>
      <protection locked="0"/>
    </xf>
    <xf numFmtId="0" fontId="26" fillId="3" borderId="0" xfId="0" applyFont="1" applyFill="1" applyBorder="1" applyAlignment="1" applyProtection="1">
      <alignment horizontal="center"/>
      <protection hidden="1"/>
    </xf>
    <xf numFmtId="4" fontId="34" fillId="4" borderId="37" xfId="0" applyNumberFormat="1" applyFont="1" applyFill="1" applyBorder="1" applyAlignment="1" applyProtection="1">
      <alignment horizontal="center"/>
    </xf>
    <xf numFmtId="0" fontId="36" fillId="3" borderId="27" xfId="0" applyFont="1" applyFill="1" applyBorder="1" applyAlignment="1" applyProtection="1">
      <alignment horizontal="right"/>
      <protection hidden="1"/>
    </xf>
    <xf numFmtId="4" fontId="37" fillId="4" borderId="36" xfId="0" applyNumberFormat="1" applyFont="1" applyFill="1" applyBorder="1" applyAlignment="1" applyProtection="1">
      <alignment horizontal="center"/>
      <protection hidden="1"/>
    </xf>
    <xf numFmtId="0" fontId="35" fillId="3" borderId="0" xfId="0" applyFont="1" applyFill="1" applyBorder="1" applyAlignment="1" applyProtection="1">
      <alignment horizontal="right"/>
      <protection hidden="1"/>
    </xf>
    <xf numFmtId="0" fontId="26" fillId="3" borderId="23" xfId="0" applyFont="1" applyFill="1" applyBorder="1" applyProtection="1">
      <protection hidden="1"/>
    </xf>
    <xf numFmtId="0" fontId="38" fillId="3" borderId="0" xfId="0" applyFont="1" applyFill="1" applyBorder="1" applyProtection="1">
      <protection hidden="1"/>
    </xf>
    <xf numFmtId="0" fontId="26" fillId="3" borderId="20" xfId="0" applyFont="1" applyFill="1" applyBorder="1" applyAlignment="1" applyProtection="1">
      <alignment horizontal="center"/>
      <protection hidden="1"/>
    </xf>
    <xf numFmtId="3" fontId="34" fillId="4" borderId="36" xfId="0" applyNumberFormat="1" applyFont="1" applyFill="1" applyBorder="1" applyAlignment="1" applyProtection="1">
      <alignment horizontal="center"/>
      <protection locked="0"/>
    </xf>
    <xf numFmtId="0" fontId="31" fillId="3" borderId="0" xfId="0" applyFont="1" applyFill="1" applyBorder="1" applyAlignment="1" applyProtection="1">
      <alignment horizontal="center"/>
      <protection hidden="1"/>
    </xf>
    <xf numFmtId="0" fontId="32" fillId="3" borderId="38" xfId="0" applyFont="1" applyFill="1" applyBorder="1" applyAlignment="1" applyProtection="1">
      <alignment horizontal="center"/>
      <protection hidden="1"/>
    </xf>
    <xf numFmtId="4" fontId="24" fillId="4" borderId="39" xfId="0" applyNumberFormat="1" applyFont="1" applyFill="1" applyBorder="1" applyAlignment="1" applyProtection="1">
      <alignment horizontal="center"/>
    </xf>
    <xf numFmtId="9" fontId="26" fillId="0" borderId="0" xfId="18" applyFont="1" applyAlignment="1">
      <alignment horizontal="center"/>
    </xf>
    <xf numFmtId="0" fontId="26" fillId="3" borderId="0" xfId="0" applyFont="1" applyFill="1" applyBorder="1"/>
    <xf numFmtId="4" fontId="37" fillId="3" borderId="0" xfId="0" applyNumberFormat="1" applyFont="1" applyFill="1" applyBorder="1" applyAlignment="1" applyProtection="1">
      <alignment horizontal="center"/>
      <protection hidden="1"/>
    </xf>
    <xf numFmtId="10" fontId="24" fillId="4" borderId="39" xfId="0" applyNumberFormat="1" applyFont="1" applyFill="1" applyBorder="1" applyAlignment="1" applyProtection="1">
      <alignment horizontal="center"/>
    </xf>
    <xf numFmtId="0" fontId="26" fillId="3" borderId="0" xfId="0" applyFont="1" applyFill="1"/>
    <xf numFmtId="0" fontId="26" fillId="3" borderId="40" xfId="0" applyFont="1" applyFill="1" applyBorder="1" applyProtection="1">
      <protection hidden="1"/>
    </xf>
    <xf numFmtId="0" fontId="31" fillId="3" borderId="27" xfId="0" applyFont="1" applyFill="1" applyBorder="1" applyProtection="1">
      <protection hidden="1"/>
    </xf>
    <xf numFmtId="0" fontId="38" fillId="3" borderId="27" xfId="0" applyFont="1" applyFill="1" applyBorder="1" applyAlignment="1" applyProtection="1">
      <alignment horizontal="right"/>
      <protection hidden="1"/>
    </xf>
    <xf numFmtId="0" fontId="26" fillId="3" borderId="41" xfId="0" applyFont="1" applyFill="1" applyBorder="1"/>
    <xf numFmtId="0" fontId="26" fillId="3" borderId="20" xfId="0" applyFont="1" applyFill="1" applyBorder="1" applyProtection="1">
      <protection hidden="1"/>
    </xf>
    <xf numFmtId="0" fontId="38" fillId="3" borderId="20" xfId="0" applyFont="1" applyFill="1" applyBorder="1" applyProtection="1">
      <protection hidden="1"/>
    </xf>
    <xf numFmtId="0" fontId="38" fillId="3" borderId="42" xfId="0" applyFont="1" applyFill="1" applyBorder="1" applyProtection="1">
      <protection hidden="1"/>
    </xf>
    <xf numFmtId="0" fontId="26" fillId="3" borderId="42" xfId="0" applyFont="1" applyFill="1" applyBorder="1" applyProtection="1">
      <protection hidden="1"/>
    </xf>
    <xf numFmtId="0" fontId="26" fillId="3" borderId="43" xfId="0" applyFont="1" applyFill="1" applyBorder="1" applyProtection="1">
      <protection hidden="1"/>
    </xf>
    <xf numFmtId="0" fontId="28" fillId="0" borderId="0" xfId="0" applyFont="1" applyBorder="1"/>
    <xf numFmtId="0" fontId="26" fillId="3" borderId="44" xfId="0" applyFont="1" applyFill="1" applyBorder="1" applyProtection="1">
      <protection hidden="1"/>
    </xf>
    <xf numFmtId="0" fontId="39" fillId="3" borderId="0" xfId="0" applyFont="1" applyFill="1" applyBorder="1" applyProtection="1">
      <protection hidden="1"/>
    </xf>
    <xf numFmtId="0" fontId="26" fillId="3" borderId="45" xfId="0" applyFont="1" applyFill="1" applyBorder="1" applyProtection="1">
      <protection hidden="1"/>
    </xf>
    <xf numFmtId="0" fontId="39" fillId="3" borderId="27" xfId="0" applyFont="1" applyFill="1" applyBorder="1" applyProtection="1">
      <protection hidden="1"/>
    </xf>
    <xf numFmtId="0" fontId="26" fillId="3" borderId="37" xfId="0" applyFont="1" applyFill="1" applyBorder="1" applyProtection="1">
      <protection hidden="1"/>
    </xf>
    <xf numFmtId="0" fontId="26" fillId="3" borderId="0" xfId="8" applyFont="1" applyFill="1" applyProtection="1">
      <protection hidden="1"/>
    </xf>
    <xf numFmtId="0" fontId="40" fillId="3" borderId="0" xfId="8" applyFont="1" applyFill="1" applyAlignment="1" applyProtection="1">
      <alignment horizontal="left" wrapText="1"/>
      <protection hidden="1"/>
    </xf>
    <xf numFmtId="0" fontId="41" fillId="3" borderId="0" xfId="8" applyFont="1" applyFill="1" applyAlignment="1" applyProtection="1">
      <alignment wrapText="1"/>
      <protection hidden="1"/>
    </xf>
    <xf numFmtId="0" fontId="28" fillId="0" borderId="0" xfId="8" applyFont="1" applyProtection="1">
      <protection hidden="1"/>
    </xf>
    <xf numFmtId="3" fontId="26" fillId="3" borderId="0" xfId="8" applyNumberFormat="1" applyFont="1" applyFill="1" applyAlignment="1" applyProtection="1">
      <alignment horizontal="center"/>
      <protection hidden="1"/>
    </xf>
    <xf numFmtId="0" fontId="42" fillId="3" borderId="0" xfId="8" applyFont="1" applyFill="1" applyAlignment="1" applyProtection="1">
      <alignment horizontal="right" vertical="top" wrapText="1"/>
      <protection hidden="1"/>
    </xf>
    <xf numFmtId="0" fontId="26" fillId="0" borderId="0" xfId="8" applyFont="1" applyProtection="1">
      <protection hidden="1"/>
    </xf>
    <xf numFmtId="3" fontId="26" fillId="0" borderId="0" xfId="8" applyNumberFormat="1" applyFont="1" applyProtection="1">
      <protection hidden="1"/>
    </xf>
    <xf numFmtId="3" fontId="26" fillId="0" borderId="0" xfId="8" applyNumberFormat="1" applyFont="1" applyAlignment="1" applyProtection="1">
      <alignment horizontal="left"/>
      <protection hidden="1"/>
    </xf>
    <xf numFmtId="3" fontId="43" fillId="0" borderId="0" xfId="8" applyNumberFormat="1" applyFont="1" applyProtection="1">
      <protection hidden="1"/>
    </xf>
    <xf numFmtId="0" fontId="43" fillId="0" borderId="0" xfId="8" applyFont="1" applyProtection="1">
      <protection hidden="1"/>
    </xf>
    <xf numFmtId="3" fontId="43" fillId="0" borderId="0" xfId="8" quotePrefix="1" applyNumberFormat="1" applyFont="1" applyProtection="1">
      <protection hidden="1"/>
    </xf>
    <xf numFmtId="0" fontId="28" fillId="0" borderId="46" xfId="0" applyFont="1" applyBorder="1"/>
    <xf numFmtId="0" fontId="28" fillId="0" borderId="0" xfId="0" applyFont="1" applyProtection="1">
      <protection hidden="1"/>
    </xf>
    <xf numFmtId="0" fontId="28" fillId="0" borderId="0" xfId="0" applyFont="1" applyAlignment="1">
      <alignment horizontal="center"/>
    </xf>
    <xf numFmtId="0" fontId="44" fillId="0" borderId="0" xfId="0" applyFont="1" applyBorder="1" applyAlignment="1" applyProtection="1">
      <alignment horizontal="center"/>
      <protection hidden="1"/>
    </xf>
    <xf numFmtId="10" fontId="28" fillId="0" borderId="0" xfId="18" applyNumberFormat="1" applyFont="1" applyFill="1" applyBorder="1" applyAlignment="1" applyProtection="1">
      <alignment horizontal="center"/>
      <protection hidden="1"/>
    </xf>
    <xf numFmtId="0" fontId="28" fillId="0" borderId="0" xfId="0" applyFont="1" applyBorder="1" applyAlignment="1" applyProtection="1">
      <alignment horizontal="center"/>
      <protection hidden="1"/>
    </xf>
    <xf numFmtId="0" fontId="44" fillId="0" borderId="0" xfId="0" applyFont="1" applyAlignment="1">
      <alignment horizontal="center"/>
    </xf>
    <xf numFmtId="165" fontId="28" fillId="0" borderId="0" xfId="18" applyNumberFormat="1" applyFont="1"/>
    <xf numFmtId="4" fontId="45" fillId="2" borderId="37" xfId="0" applyNumberFormat="1" applyFont="1" applyFill="1" applyBorder="1" applyAlignment="1" applyProtection="1">
      <alignment horizontal="center"/>
    </xf>
    <xf numFmtId="0" fontId="46" fillId="0" borderId="0" xfId="0" applyFont="1" applyBorder="1" applyAlignment="1">
      <alignment horizontal="center"/>
    </xf>
    <xf numFmtId="0" fontId="44" fillId="0" borderId="0" xfId="0" applyFont="1" applyBorder="1" applyAlignment="1">
      <alignment horizontal="center"/>
    </xf>
    <xf numFmtId="165" fontId="28" fillId="0" borderId="0" xfId="0" applyNumberFormat="1" applyFont="1"/>
    <xf numFmtId="165" fontId="28" fillId="0" borderId="0" xfId="18" applyNumberFormat="1" applyFont="1" applyFill="1" applyBorder="1" applyAlignment="1" applyProtection="1">
      <alignment horizontal="center"/>
      <protection hidden="1"/>
    </xf>
    <xf numFmtId="0" fontId="44" fillId="0" borderId="0" xfId="0" applyFont="1" applyBorder="1"/>
    <xf numFmtId="9" fontId="28" fillId="0" borderId="0" xfId="18" applyFont="1" applyBorder="1" applyAlignment="1" applyProtection="1">
      <alignment horizontal="center"/>
      <protection hidden="1"/>
    </xf>
    <xf numFmtId="165" fontId="28" fillId="0" borderId="0" xfId="18" applyNumberFormat="1" applyFont="1" applyBorder="1" applyAlignment="1" applyProtection="1">
      <alignment horizontal="center"/>
      <protection hidden="1"/>
    </xf>
    <xf numFmtId="0" fontId="28" fillId="0" borderId="0" xfId="17" applyNumberFormat="1" applyFont="1" applyBorder="1" applyAlignment="1" applyProtection="1">
      <alignment horizontal="center"/>
      <protection hidden="1"/>
    </xf>
    <xf numFmtId="4" fontId="28" fillId="0" borderId="0" xfId="0" applyNumberFormat="1" applyFont="1"/>
    <xf numFmtId="0" fontId="44" fillId="0" borderId="0" xfId="0" applyFont="1" applyAlignment="1" applyProtection="1">
      <alignment horizontal="center"/>
      <protection hidden="1"/>
    </xf>
    <xf numFmtId="0" fontId="28" fillId="0" borderId="0" xfId="0" applyFont="1" applyAlignment="1" applyProtection="1">
      <alignment horizontal="center"/>
      <protection hidden="1"/>
    </xf>
    <xf numFmtId="0" fontId="44" fillId="0" borderId="0" xfId="0" applyFont="1" applyBorder="1" applyProtection="1">
      <protection hidden="1"/>
    </xf>
    <xf numFmtId="0" fontId="28" fillId="0" borderId="0" xfId="0" applyFont="1" applyBorder="1" applyProtection="1">
      <protection hidden="1"/>
    </xf>
    <xf numFmtId="169" fontId="47" fillId="3" borderId="0" xfId="8" applyNumberFormat="1" applyFont="1" applyFill="1" applyAlignment="1" applyProtection="1">
      <alignment horizontal="left" vertical="top" wrapText="1"/>
      <protection hidden="1"/>
    </xf>
    <xf numFmtId="0" fontId="47" fillId="3" borderId="0" xfId="8" applyFont="1" applyFill="1" applyAlignment="1" applyProtection="1">
      <alignment horizontal="right" vertical="top" wrapText="1"/>
      <protection hidden="1"/>
    </xf>
    <xf numFmtId="0" fontId="48" fillId="0" borderId="0" xfId="8" applyFont="1" applyProtection="1">
      <protection hidden="1"/>
    </xf>
    <xf numFmtId="3" fontId="49" fillId="0" borderId="0" xfId="8" applyNumberFormat="1" applyFont="1" applyProtection="1">
      <protection hidden="1"/>
    </xf>
    <xf numFmtId="0" fontId="1" fillId="0" borderId="0" xfId="8" applyFont="1" applyProtection="1">
      <protection hidden="1"/>
    </xf>
    <xf numFmtId="3" fontId="49" fillId="0" borderId="0" xfId="8" quotePrefix="1" applyNumberFormat="1" applyFont="1" applyProtection="1">
      <protection hidden="1"/>
    </xf>
    <xf numFmtId="0" fontId="49" fillId="0" borderId="0" xfId="8" applyFont="1" applyProtection="1">
      <protection hidden="1"/>
    </xf>
    <xf numFmtId="0" fontId="49" fillId="0" borderId="0" xfId="8" quotePrefix="1" applyFont="1" applyProtection="1">
      <protection hidden="1"/>
    </xf>
    <xf numFmtId="0" fontId="48" fillId="0" borderId="0" xfId="8" quotePrefix="1" applyFont="1" applyProtection="1">
      <protection hidden="1"/>
    </xf>
    <xf numFmtId="3" fontId="1" fillId="0" borderId="0" xfId="8" applyNumberFormat="1" applyFont="1" applyFill="1" applyProtection="1">
      <protection hidden="1"/>
    </xf>
    <xf numFmtId="10" fontId="1" fillId="0" borderId="0" xfId="8" applyNumberFormat="1" applyFont="1" applyFill="1" applyAlignment="1" applyProtection="1">
      <alignment horizontal="left"/>
      <protection hidden="1"/>
    </xf>
    <xf numFmtId="3" fontId="1" fillId="0" borderId="0" xfId="8" applyNumberFormat="1" applyFont="1" applyProtection="1">
      <protection hidden="1"/>
    </xf>
    <xf numFmtId="0" fontId="10" fillId="4" borderId="69" xfId="8" applyFont="1" applyFill="1" applyBorder="1" applyAlignment="1" applyProtection="1">
      <alignment horizontal="left" indent="1"/>
      <protection hidden="1"/>
    </xf>
    <xf numFmtId="0" fontId="10" fillId="4" borderId="70" xfId="8" applyFont="1" applyFill="1" applyBorder="1" applyAlignment="1" applyProtection="1">
      <alignment horizontal="left" indent="1"/>
      <protection hidden="1"/>
    </xf>
    <xf numFmtId="0" fontId="10" fillId="4" borderId="71" xfId="8" applyFont="1" applyFill="1" applyBorder="1" applyAlignment="1" applyProtection="1">
      <alignment horizontal="left" indent="1"/>
      <protection hidden="1"/>
    </xf>
    <xf numFmtId="4" fontId="11" fillId="0" borderId="69" xfId="8" applyNumberFormat="1" applyFont="1" applyFill="1" applyBorder="1" applyAlignment="1" applyProtection="1">
      <alignment horizontal="left" indent="1"/>
      <protection hidden="1"/>
    </xf>
    <xf numFmtId="3" fontId="11" fillId="0" borderId="72" xfId="8" applyNumberFormat="1" applyFont="1" applyFill="1" applyBorder="1" applyAlignment="1" applyProtection="1">
      <alignment horizontal="left" indent="1"/>
      <protection hidden="1"/>
    </xf>
    <xf numFmtId="165" fontId="11" fillId="0" borderId="69" xfId="15" applyNumberFormat="1" applyFont="1" applyFill="1" applyBorder="1" applyAlignment="1" applyProtection="1">
      <alignment horizontal="left" indent="1"/>
      <protection hidden="1"/>
    </xf>
    <xf numFmtId="165" fontId="11" fillId="0" borderId="72" xfId="15" applyNumberFormat="1" applyFont="1" applyFill="1" applyBorder="1" applyAlignment="1" applyProtection="1">
      <protection hidden="1"/>
    </xf>
    <xf numFmtId="0" fontId="10" fillId="4" borderId="73" xfId="8" applyFont="1" applyFill="1" applyBorder="1" applyAlignment="1" applyProtection="1">
      <alignment horizontal="left" indent="1"/>
      <protection hidden="1"/>
    </xf>
    <xf numFmtId="0" fontId="10" fillId="4" borderId="74" xfId="8" applyFont="1" applyFill="1" applyBorder="1" applyAlignment="1" applyProtection="1">
      <alignment horizontal="left" indent="1"/>
      <protection hidden="1"/>
    </xf>
    <xf numFmtId="0" fontId="10" fillId="4" borderId="75" xfId="8" applyFont="1" applyFill="1" applyBorder="1" applyAlignment="1" applyProtection="1">
      <alignment horizontal="left" indent="1"/>
      <protection hidden="1"/>
    </xf>
    <xf numFmtId="10" fontId="11" fillId="0" borderId="73" xfId="15" applyNumberFormat="1" applyFont="1" applyFill="1" applyBorder="1" applyAlignment="1" applyProtection="1">
      <alignment horizontal="left" indent="1"/>
      <protection hidden="1"/>
    </xf>
    <xf numFmtId="165" fontId="11" fillId="0" borderId="76" xfId="15" applyNumberFormat="1" applyFont="1" applyFill="1" applyBorder="1" applyAlignment="1" applyProtection="1">
      <alignment horizontal="left" indent="1"/>
      <protection hidden="1"/>
    </xf>
    <xf numFmtId="165" fontId="11" fillId="0" borderId="73" xfId="15" applyNumberFormat="1" applyFont="1" applyFill="1" applyBorder="1" applyAlignment="1" applyProtection="1">
      <alignment horizontal="left" indent="1"/>
      <protection hidden="1"/>
    </xf>
    <xf numFmtId="0" fontId="10" fillId="4" borderId="0" xfId="8" applyFont="1" applyFill="1" applyBorder="1" applyAlignment="1" applyProtection="1">
      <alignment horizontal="left"/>
      <protection hidden="1"/>
    </xf>
    <xf numFmtId="10" fontId="11" fillId="0" borderId="0" xfId="8" applyNumberFormat="1" applyFont="1" applyBorder="1" applyAlignment="1" applyProtection="1">
      <alignment horizontal="left" indent="1"/>
      <protection hidden="1"/>
    </xf>
    <xf numFmtId="10" fontId="11" fillId="0" borderId="0" xfId="8" applyNumberFormat="1" applyFont="1" applyFill="1" applyBorder="1" applyAlignment="1" applyProtection="1">
      <alignment horizontal="left" indent="1"/>
      <protection hidden="1"/>
    </xf>
    <xf numFmtId="0" fontId="11" fillId="0" borderId="0" xfId="8" applyFont="1" applyFill="1" applyAlignment="1" applyProtection="1">
      <protection hidden="1"/>
    </xf>
    <xf numFmtId="0" fontId="11" fillId="0" borderId="0" xfId="8" applyFont="1" applyProtection="1">
      <protection hidden="1"/>
    </xf>
    <xf numFmtId="3" fontId="11" fillId="0" borderId="0" xfId="8" applyNumberFormat="1" applyFont="1" applyProtection="1">
      <protection hidden="1"/>
    </xf>
    <xf numFmtId="3" fontId="11" fillId="0" borderId="0" xfId="8" applyNumberFormat="1" applyFont="1" applyAlignment="1" applyProtection="1">
      <alignment horizontal="left"/>
      <protection hidden="1"/>
    </xf>
    <xf numFmtId="3" fontId="11" fillId="3" borderId="77" xfId="8" applyNumberFormat="1" applyFont="1" applyFill="1" applyBorder="1" applyAlignment="1" applyProtection="1">
      <alignment horizontal="center" vertical="center" wrapText="1"/>
      <protection hidden="1"/>
    </xf>
    <xf numFmtId="3" fontId="11" fillId="3" borderId="78" xfId="8" applyNumberFormat="1" applyFont="1" applyFill="1" applyBorder="1" applyAlignment="1" applyProtection="1">
      <alignment horizontal="center" vertical="center" wrapText="1"/>
      <protection hidden="1"/>
    </xf>
    <xf numFmtId="3" fontId="50" fillId="0" borderId="0" xfId="8" applyNumberFormat="1" applyFont="1" applyAlignment="1" applyProtection="1">
      <alignment wrapText="1"/>
      <protection hidden="1"/>
    </xf>
    <xf numFmtId="3" fontId="11" fillId="3" borderId="79" xfId="8" applyNumberFormat="1" applyFont="1" applyFill="1" applyBorder="1" applyAlignment="1" applyProtection="1">
      <alignment horizontal="center" vertical="center" wrapText="1"/>
      <protection hidden="1"/>
    </xf>
    <xf numFmtId="3" fontId="11" fillId="0" borderId="0" xfId="8" applyNumberFormat="1" applyFont="1" applyAlignment="1" applyProtection="1">
      <alignment wrapText="1"/>
      <protection hidden="1"/>
    </xf>
    <xf numFmtId="3" fontId="50" fillId="0" borderId="0" xfId="8" applyNumberFormat="1" applyFont="1" applyProtection="1">
      <protection hidden="1"/>
    </xf>
    <xf numFmtId="170" fontId="11" fillId="0" borderId="80" xfId="1" applyNumberFormat="1" applyFont="1" applyBorder="1" applyAlignment="1" applyProtection="1">
      <alignment horizontal="left" indent="1"/>
      <protection hidden="1"/>
    </xf>
    <xf numFmtId="167" fontId="11" fillId="0" borderId="80" xfId="1" applyNumberFormat="1" applyFont="1" applyBorder="1" applyAlignment="1" applyProtection="1">
      <alignment horizontal="left" indent="1"/>
      <protection hidden="1"/>
    </xf>
    <xf numFmtId="164" fontId="11" fillId="0" borderId="81" xfId="1" applyNumberFormat="1" applyFont="1" applyBorder="1" applyAlignment="1" applyProtection="1">
      <protection hidden="1"/>
    </xf>
    <xf numFmtId="164" fontId="11" fillId="0" borderId="82" xfId="1" applyNumberFormat="1" applyFont="1" applyBorder="1" applyAlignment="1" applyProtection="1">
      <protection hidden="1"/>
    </xf>
    <xf numFmtId="0" fontId="50" fillId="0" borderId="0" xfId="8" applyFont="1" applyProtection="1">
      <protection hidden="1"/>
    </xf>
    <xf numFmtId="10" fontId="50" fillId="0" borderId="0" xfId="14" applyNumberFormat="1" applyFont="1" applyFill="1" applyProtection="1">
      <protection hidden="1"/>
    </xf>
    <xf numFmtId="170" fontId="11" fillId="0" borderId="83" xfId="1" applyNumberFormat="1" applyFont="1" applyBorder="1" applyAlignment="1" applyProtection="1">
      <alignment horizontal="left" indent="1"/>
      <protection hidden="1"/>
    </xf>
    <xf numFmtId="167" fontId="11" fillId="0" borderId="83" xfId="1" applyNumberFormat="1" applyFont="1" applyBorder="1" applyAlignment="1" applyProtection="1">
      <alignment horizontal="right" indent="1"/>
      <protection hidden="1"/>
    </xf>
    <xf numFmtId="164" fontId="11" fillId="0" borderId="84" xfId="1" applyNumberFormat="1" applyFont="1" applyBorder="1" applyAlignment="1" applyProtection="1">
      <protection hidden="1"/>
    </xf>
    <xf numFmtId="164" fontId="11" fillId="0" borderId="85" xfId="1" applyNumberFormat="1" applyFont="1" applyBorder="1" applyAlignment="1" applyProtection="1">
      <protection hidden="1"/>
    </xf>
    <xf numFmtId="4" fontId="50" fillId="0" borderId="0" xfId="8" applyNumberFormat="1" applyFont="1" applyProtection="1">
      <protection hidden="1"/>
    </xf>
    <xf numFmtId="167" fontId="11" fillId="0" borderId="83" xfId="2" applyNumberFormat="1" applyFont="1" applyBorder="1" applyAlignment="1" applyProtection="1">
      <alignment horizontal="right" indent="1"/>
      <protection hidden="1"/>
    </xf>
    <xf numFmtId="0" fontId="11" fillId="0" borderId="73" xfId="8" applyFont="1" applyBorder="1" applyProtection="1">
      <protection hidden="1"/>
    </xf>
    <xf numFmtId="3" fontId="11" fillId="0" borderId="74" xfId="8" applyNumberFormat="1" applyFont="1" applyBorder="1" applyProtection="1">
      <protection hidden="1"/>
    </xf>
    <xf numFmtId="3" fontId="11" fillId="0" borderId="73" xfId="8" applyNumberFormat="1" applyFont="1" applyBorder="1" applyAlignment="1" applyProtection="1">
      <alignment horizontal="left"/>
      <protection hidden="1"/>
    </xf>
    <xf numFmtId="3" fontId="11" fillId="0" borderId="75" xfId="8" applyNumberFormat="1" applyFont="1" applyBorder="1" applyProtection="1">
      <protection hidden="1"/>
    </xf>
    <xf numFmtId="3" fontId="11" fillId="0" borderId="73" xfId="8" applyNumberFormat="1" applyFont="1" applyBorder="1" applyProtection="1">
      <protection hidden="1"/>
    </xf>
    <xf numFmtId="0" fontId="11" fillId="0" borderId="0" xfId="8" applyFont="1" applyBorder="1" applyProtection="1">
      <protection hidden="1"/>
    </xf>
    <xf numFmtId="3" fontId="10" fillId="0" borderId="86" xfId="8" applyNumberFormat="1" applyFont="1" applyBorder="1" applyAlignment="1" applyProtection="1">
      <alignment horizontal="right"/>
      <protection hidden="1"/>
    </xf>
    <xf numFmtId="3" fontId="11" fillId="0" borderId="0" xfId="8" applyNumberFormat="1" applyFont="1" applyBorder="1" applyAlignment="1" applyProtection="1">
      <alignment horizontal="left" indent="1"/>
      <protection hidden="1"/>
    </xf>
    <xf numFmtId="0" fontId="11" fillId="0" borderId="87" xfId="8" applyFont="1" applyBorder="1" applyAlignment="1" applyProtection="1">
      <alignment horizontal="left" indent="1"/>
      <protection hidden="1"/>
    </xf>
    <xf numFmtId="3" fontId="11" fillId="0" borderId="87" xfId="8" applyNumberFormat="1" applyFont="1" applyBorder="1" applyAlignment="1" applyProtection="1">
      <alignment horizontal="left" indent="1"/>
      <protection hidden="1"/>
    </xf>
    <xf numFmtId="0" fontId="11" fillId="0" borderId="86" xfId="8" applyFont="1" applyBorder="1" applyProtection="1">
      <protection hidden="1"/>
    </xf>
    <xf numFmtId="0" fontId="11" fillId="0" borderId="0" xfId="8" applyFont="1" applyBorder="1" applyAlignment="1" applyProtection="1">
      <alignment horizontal="left" indent="1"/>
      <protection hidden="1"/>
    </xf>
    <xf numFmtId="0" fontId="11" fillId="0" borderId="86" xfId="8" applyFont="1" applyBorder="1" applyAlignment="1" applyProtection="1">
      <alignment horizontal="right"/>
      <protection hidden="1"/>
    </xf>
    <xf numFmtId="0" fontId="11" fillId="0" borderId="88" xfId="8" applyFont="1" applyBorder="1" applyAlignment="1" applyProtection="1">
      <alignment horizontal="left" indent="1"/>
      <protection locked="0" hidden="1"/>
    </xf>
    <xf numFmtId="169" fontId="11" fillId="0" borderId="88" xfId="8" applyNumberFormat="1" applyFont="1" applyBorder="1" applyAlignment="1" applyProtection="1">
      <alignment horizontal="left" indent="1"/>
      <protection hidden="1"/>
    </xf>
    <xf numFmtId="0" fontId="11" fillId="0" borderId="88" xfId="8" applyFont="1" applyBorder="1" applyAlignment="1" applyProtection="1">
      <alignment horizontal="left" indent="1"/>
      <protection hidden="1"/>
    </xf>
    <xf numFmtId="0" fontId="11" fillId="0" borderId="89" xfId="8" applyFont="1" applyBorder="1" applyProtection="1">
      <protection hidden="1"/>
    </xf>
    <xf numFmtId="3" fontId="11" fillId="0" borderId="90" xfId="8" applyNumberFormat="1" applyFont="1" applyBorder="1" applyProtection="1">
      <protection hidden="1"/>
    </xf>
    <xf numFmtId="3" fontId="11" fillId="0" borderId="89" xfId="8" applyNumberFormat="1" applyFont="1" applyBorder="1" applyAlignment="1" applyProtection="1">
      <alignment horizontal="left"/>
      <protection hidden="1"/>
    </xf>
    <xf numFmtId="3" fontId="11" fillId="0" borderId="91" xfId="8" applyNumberFormat="1" applyFont="1" applyBorder="1" applyProtection="1">
      <protection hidden="1"/>
    </xf>
    <xf numFmtId="3" fontId="11" fillId="0" borderId="89" xfId="8" applyNumberFormat="1" applyFont="1" applyBorder="1" applyProtection="1">
      <protection hidden="1"/>
    </xf>
    <xf numFmtId="0" fontId="51" fillId="0" borderId="0" xfId="8" applyFont="1" applyProtection="1">
      <protection hidden="1"/>
    </xf>
    <xf numFmtId="3" fontId="12" fillId="0" borderId="0" xfId="8" applyNumberFormat="1" applyFont="1" applyProtection="1">
      <protection hidden="1"/>
    </xf>
    <xf numFmtId="0" fontId="12" fillId="0" borderId="0" xfId="8" applyFont="1" applyProtection="1">
      <protection hidden="1"/>
    </xf>
    <xf numFmtId="0" fontId="48" fillId="0" borderId="0" xfId="0" applyFont="1" applyFill="1" applyBorder="1"/>
    <xf numFmtId="0" fontId="48" fillId="0" borderId="0" xfId="0" applyFont="1"/>
    <xf numFmtId="165" fontId="48" fillId="0" borderId="0" xfId="0" applyNumberFormat="1" applyFont="1"/>
    <xf numFmtId="0" fontId="28" fillId="0" borderId="0" xfId="0" applyFont="1" applyFill="1" applyBorder="1"/>
    <xf numFmtId="2" fontId="28" fillId="0" borderId="0" xfId="0" applyNumberFormat="1" applyFont="1"/>
    <xf numFmtId="0" fontId="34" fillId="3" borderId="29" xfId="0" applyFont="1" applyFill="1" applyBorder="1" applyProtection="1">
      <protection hidden="1"/>
    </xf>
    <xf numFmtId="0" fontId="32" fillId="3" borderId="27" xfId="0" applyFont="1" applyFill="1" applyBorder="1" applyAlignment="1" applyProtection="1">
      <alignment horizontal="left"/>
      <protection hidden="1"/>
    </xf>
    <xf numFmtId="4" fontId="34" fillId="4" borderId="32" xfId="0" applyNumberFormat="1" applyFont="1" applyFill="1" applyBorder="1" applyAlignment="1" applyProtection="1">
      <alignment horizontal="center"/>
    </xf>
    <xf numFmtId="0" fontId="26" fillId="0" borderId="25" xfId="0" applyFont="1" applyBorder="1"/>
    <xf numFmtId="0" fontId="41" fillId="0" borderId="0" xfId="0" applyFont="1"/>
    <xf numFmtId="0" fontId="24" fillId="4" borderId="0" xfId="0" applyFont="1" applyFill="1" applyBorder="1" applyAlignment="1" applyProtection="1">
      <alignment horizontal="center"/>
      <protection hidden="1"/>
    </xf>
    <xf numFmtId="0" fontId="43" fillId="3" borderId="0" xfId="0" applyFont="1" applyFill="1" applyBorder="1" applyProtection="1">
      <protection hidden="1"/>
    </xf>
    <xf numFmtId="0" fontId="43" fillId="0" borderId="0" xfId="0" applyFont="1"/>
    <xf numFmtId="0" fontId="52" fillId="0" borderId="0" xfId="11" applyFont="1" applyBorder="1" applyProtection="1">
      <protection hidden="1"/>
    </xf>
    <xf numFmtId="0" fontId="52" fillId="0" borderId="0" xfId="11" applyFont="1" applyProtection="1">
      <protection hidden="1"/>
    </xf>
    <xf numFmtId="0" fontId="12" fillId="0" borderId="0" xfId="11" applyFont="1" applyProtection="1">
      <protection hidden="1"/>
    </xf>
    <xf numFmtId="0" fontId="52" fillId="0" borderId="0" xfId="11" applyFont="1" applyBorder="1" applyAlignment="1" applyProtection="1">
      <alignment vertical="center" wrapText="1"/>
      <protection hidden="1"/>
    </xf>
    <xf numFmtId="0" fontId="12" fillId="0" borderId="0" xfId="11" applyFont="1" applyAlignment="1" applyProtection="1">
      <alignment horizontal="right"/>
      <protection hidden="1"/>
    </xf>
    <xf numFmtId="0" fontId="53" fillId="0" borderId="0" xfId="11" applyFont="1" applyProtection="1">
      <protection hidden="1"/>
    </xf>
    <xf numFmtId="0" fontId="54" fillId="0" borderId="0" xfId="11" applyFont="1" applyBorder="1" applyAlignment="1" applyProtection="1">
      <alignment vertical="center" wrapText="1"/>
      <protection hidden="1"/>
    </xf>
    <xf numFmtId="0" fontId="55" fillId="0" borderId="0" xfId="11" applyFont="1" applyBorder="1" applyAlignment="1" applyProtection="1">
      <alignment horizontal="right" vertical="center"/>
      <protection hidden="1"/>
    </xf>
    <xf numFmtId="0" fontId="56" fillId="0" borderId="0" xfId="11" applyFont="1" applyBorder="1" applyAlignment="1" applyProtection="1">
      <alignment vertical="center" wrapText="1"/>
      <protection hidden="1"/>
    </xf>
    <xf numFmtId="0" fontId="57" fillId="0" borderId="0" xfId="11" applyFont="1" applyBorder="1" applyAlignment="1" applyProtection="1">
      <alignment vertical="center" wrapText="1"/>
      <protection hidden="1"/>
    </xf>
    <xf numFmtId="0" fontId="57" fillId="0" borderId="0" xfId="11" applyFont="1" applyBorder="1" applyAlignment="1" applyProtection="1">
      <alignment horizontal="right" vertical="center"/>
      <protection hidden="1"/>
    </xf>
    <xf numFmtId="0" fontId="56" fillId="0" borderId="0" xfId="11" applyFont="1" applyBorder="1" applyAlignment="1" applyProtection="1">
      <alignment vertical="center"/>
      <protection hidden="1"/>
    </xf>
    <xf numFmtId="0" fontId="57" fillId="0" borderId="0" xfId="11" applyFont="1" applyBorder="1" applyAlignment="1" applyProtection="1">
      <alignment vertical="center"/>
      <protection hidden="1"/>
    </xf>
    <xf numFmtId="0" fontId="58" fillId="0" borderId="0" xfId="11" applyFont="1" applyAlignment="1" applyProtection="1">
      <alignment horizontal="right"/>
      <protection hidden="1"/>
    </xf>
    <xf numFmtId="0" fontId="52" fillId="0" borderId="92" xfId="11" applyFont="1" applyBorder="1" applyProtection="1">
      <protection hidden="1"/>
    </xf>
    <xf numFmtId="0" fontId="59" fillId="0" borderId="93" xfId="11" applyFont="1" applyBorder="1" applyProtection="1">
      <protection hidden="1"/>
    </xf>
    <xf numFmtId="0" fontId="59" fillId="0" borderId="93" xfId="11" applyFont="1" applyBorder="1" applyAlignment="1" applyProtection="1">
      <alignment vertical="center" wrapText="1"/>
      <protection hidden="1"/>
    </xf>
    <xf numFmtId="0" fontId="59" fillId="0" borderId="94" xfId="11" applyFont="1" applyBorder="1" applyAlignment="1" applyProtection="1">
      <alignment vertical="center" wrapText="1"/>
      <protection hidden="1"/>
    </xf>
    <xf numFmtId="0" fontId="52" fillId="0" borderId="95" xfId="11" applyFont="1" applyBorder="1" applyProtection="1">
      <protection hidden="1"/>
    </xf>
    <xf numFmtId="0" fontId="59" fillId="0" borderId="0" xfId="11" applyFont="1" applyBorder="1" applyProtection="1">
      <protection hidden="1"/>
    </xf>
    <xf numFmtId="0" fontId="59" fillId="0" borderId="96" xfId="11" applyFont="1" applyBorder="1" applyProtection="1">
      <protection hidden="1"/>
    </xf>
    <xf numFmtId="0" fontId="57" fillId="0" borderId="0" xfId="11" applyFont="1" applyBorder="1" applyAlignment="1" applyProtection="1">
      <alignment horizontal="left"/>
      <protection hidden="1"/>
    </xf>
    <xf numFmtId="0" fontId="59" fillId="0" borderId="0" xfId="11" applyFont="1" applyBorder="1" applyAlignment="1" applyProtection="1">
      <alignment horizontal="left"/>
      <protection hidden="1"/>
    </xf>
    <xf numFmtId="0" fontId="59" fillId="0" borderId="0" xfId="11" applyFont="1" applyBorder="1" applyAlignment="1" applyProtection="1">
      <protection hidden="1"/>
    </xf>
    <xf numFmtId="0" fontId="57" fillId="0" borderId="0" xfId="11" applyFont="1" applyBorder="1" applyProtection="1">
      <protection hidden="1"/>
    </xf>
    <xf numFmtId="0" fontId="59" fillId="0" borderId="0" xfId="11" applyFont="1" applyBorder="1" applyAlignment="1" applyProtection="1">
      <alignment horizontal="center"/>
      <protection hidden="1"/>
    </xf>
    <xf numFmtId="0" fontId="59" fillId="0" borderId="0" xfId="11" applyFont="1" applyProtection="1">
      <protection hidden="1"/>
    </xf>
    <xf numFmtId="0" fontId="60" fillId="0" borderId="0" xfId="11" applyFont="1" applyBorder="1" applyAlignment="1" applyProtection="1">
      <alignment wrapText="1"/>
      <protection hidden="1"/>
    </xf>
    <xf numFmtId="0" fontId="60" fillId="0" borderId="0" xfId="11" applyFont="1" applyBorder="1" applyAlignment="1" applyProtection="1">
      <alignment horizontal="left" vertical="center" wrapText="1"/>
      <protection hidden="1"/>
    </xf>
    <xf numFmtId="0" fontId="59" fillId="0" borderId="0" xfId="11" applyFont="1" applyBorder="1" applyAlignment="1" applyProtection="1">
      <alignment horizontal="left" vertical="center" wrapText="1"/>
      <protection hidden="1"/>
    </xf>
    <xf numFmtId="0" fontId="60" fillId="0" borderId="0" xfId="11" applyFont="1" applyBorder="1" applyAlignment="1" applyProtection="1">
      <alignment vertical="center" wrapText="1"/>
      <protection hidden="1"/>
    </xf>
    <xf numFmtId="0" fontId="61" fillId="0" borderId="96" xfId="11" applyFont="1" applyBorder="1" applyProtection="1">
      <protection hidden="1"/>
    </xf>
    <xf numFmtId="14" fontId="59" fillId="0" borderId="0" xfId="11" applyNumberFormat="1" applyFont="1" applyBorder="1" applyAlignment="1" applyProtection="1">
      <protection hidden="1"/>
    </xf>
    <xf numFmtId="0" fontId="57" fillId="0" borderId="0" xfId="11" applyFont="1" applyBorder="1" applyAlignment="1" applyProtection="1">
      <protection hidden="1"/>
    </xf>
    <xf numFmtId="0" fontId="59" fillId="0" borderId="0" xfId="11" applyNumberFormat="1" applyFont="1" applyBorder="1" applyAlignment="1" applyProtection="1">
      <protection hidden="1"/>
    </xf>
    <xf numFmtId="0" fontId="59" fillId="0" borderId="0" xfId="11" applyNumberFormat="1" applyFont="1" applyBorder="1" applyProtection="1">
      <protection hidden="1"/>
    </xf>
    <xf numFmtId="0" fontId="59" fillId="0" borderId="47" xfId="11" applyFont="1" applyBorder="1" applyAlignment="1" applyProtection="1">
      <protection hidden="1"/>
    </xf>
    <xf numFmtId="0" fontId="22" fillId="0" borderId="0" xfId="11" applyFont="1" applyAlignment="1">
      <alignment horizontal="left"/>
    </xf>
    <xf numFmtId="14" fontId="12" fillId="0" borderId="0" xfId="11" applyNumberFormat="1" applyFont="1" applyProtection="1">
      <protection hidden="1"/>
    </xf>
    <xf numFmtId="0" fontId="12" fillId="0" borderId="0" xfId="11" applyNumberFormat="1" applyFont="1" applyProtection="1">
      <protection hidden="1"/>
    </xf>
    <xf numFmtId="14" fontId="12" fillId="0" borderId="0" xfId="11" applyNumberFormat="1" applyFont="1" applyAlignment="1" applyProtection="1">
      <alignment horizontal="right"/>
      <protection hidden="1"/>
    </xf>
    <xf numFmtId="0" fontId="57" fillId="0" borderId="0" xfId="11" applyFont="1" applyFill="1" applyBorder="1" applyAlignment="1" applyProtection="1">
      <protection hidden="1"/>
    </xf>
    <xf numFmtId="0" fontId="59" fillId="0" borderId="0" xfId="11" applyNumberFormat="1" applyFont="1" applyFill="1" applyBorder="1" applyAlignment="1" applyProtection="1">
      <protection hidden="1"/>
    </xf>
    <xf numFmtId="0" fontId="59" fillId="0" borderId="0" xfId="11" applyFont="1" applyFill="1" applyBorder="1" applyProtection="1">
      <protection hidden="1"/>
    </xf>
    <xf numFmtId="14" fontId="59" fillId="0" borderId="0" xfId="11" applyNumberFormat="1" applyFont="1" applyBorder="1" applyAlignment="1" applyProtection="1">
      <alignment horizontal="left"/>
      <protection hidden="1"/>
    </xf>
    <xf numFmtId="49" fontId="59" fillId="0" borderId="48" xfId="11" applyNumberFormat="1" applyFont="1" applyBorder="1" applyAlignment="1" applyProtection="1">
      <protection hidden="1"/>
    </xf>
    <xf numFmtId="0" fontId="59" fillId="0" borderId="49" xfId="11" applyFont="1" applyBorder="1" applyAlignment="1" applyProtection="1">
      <protection hidden="1"/>
    </xf>
    <xf numFmtId="0" fontId="59" fillId="0" borderId="50" xfId="11" applyFont="1" applyBorder="1" applyAlignment="1" applyProtection="1">
      <protection hidden="1"/>
    </xf>
    <xf numFmtId="49" fontId="59" fillId="0" borderId="0" xfId="11" applyNumberFormat="1" applyFont="1" applyBorder="1" applyAlignment="1" applyProtection="1">
      <alignment horizontal="left"/>
      <protection hidden="1"/>
    </xf>
    <xf numFmtId="0" fontId="59" fillId="0" borderId="0" xfId="11" applyFont="1" applyFill="1" applyProtection="1">
      <protection hidden="1"/>
    </xf>
    <xf numFmtId="0" fontId="59" fillId="0" borderId="0" xfId="11" applyFont="1" applyFill="1" applyBorder="1" applyAlignment="1" applyProtection="1">
      <alignment horizontal="left"/>
      <protection hidden="1"/>
    </xf>
    <xf numFmtId="14" fontId="59" fillId="0" borderId="0" xfId="11" applyNumberFormat="1" applyFont="1" applyFill="1" applyBorder="1" applyAlignment="1" applyProtection="1">
      <alignment horizontal="left"/>
      <protection hidden="1"/>
    </xf>
    <xf numFmtId="0" fontId="59" fillId="0" borderId="0" xfId="11" applyFont="1" applyFill="1" applyBorder="1" applyAlignment="1" applyProtection="1">
      <protection hidden="1"/>
    </xf>
    <xf numFmtId="0" fontId="52" fillId="0" borderId="0" xfId="11" applyFont="1" applyFill="1" applyProtection="1">
      <protection hidden="1"/>
    </xf>
    <xf numFmtId="0" fontId="57" fillId="0" borderId="0" xfId="11" applyFont="1" applyFill="1" applyBorder="1" applyProtection="1">
      <protection hidden="1"/>
    </xf>
    <xf numFmtId="0" fontId="51" fillId="0" borderId="92" xfId="11" applyFont="1" applyBorder="1" applyProtection="1">
      <protection hidden="1"/>
    </xf>
    <xf numFmtId="0" fontId="50" fillId="0" borderId="93" xfId="11" applyFont="1" applyFill="1" applyBorder="1" applyProtection="1">
      <protection hidden="1"/>
    </xf>
    <xf numFmtId="0" fontId="62" fillId="0" borderId="93" xfId="11" applyFont="1" applyFill="1" applyBorder="1" applyProtection="1">
      <protection hidden="1"/>
    </xf>
    <xf numFmtId="0" fontId="59" fillId="0" borderId="93" xfId="11" applyFont="1" applyFill="1" applyBorder="1" applyProtection="1">
      <protection hidden="1"/>
    </xf>
    <xf numFmtId="0" fontId="59" fillId="0" borderId="94" xfId="11" applyFont="1" applyBorder="1" applyProtection="1">
      <protection hidden="1"/>
    </xf>
    <xf numFmtId="0" fontId="51" fillId="0" borderId="95" xfId="11" applyFont="1" applyBorder="1" applyProtection="1">
      <protection hidden="1"/>
    </xf>
    <xf numFmtId="0" fontId="62" fillId="0" borderId="0" xfId="11" applyFont="1" applyFill="1" applyBorder="1" applyProtection="1">
      <protection hidden="1"/>
    </xf>
    <xf numFmtId="0" fontId="50" fillId="0" borderId="0" xfId="11" applyFont="1" applyFill="1" applyBorder="1" applyProtection="1">
      <protection hidden="1"/>
    </xf>
    <xf numFmtId="0" fontId="50" fillId="0" borderId="0" xfId="11" applyFont="1" applyBorder="1" applyProtection="1">
      <protection hidden="1"/>
    </xf>
    <xf numFmtId="0" fontId="50" fillId="0" borderId="0" xfId="11" applyFont="1" applyBorder="1" applyAlignment="1" applyProtection="1">
      <alignment vertical="top"/>
      <protection hidden="1"/>
    </xf>
    <xf numFmtId="0" fontId="62" fillId="0" borderId="0" xfId="11" applyFont="1" applyBorder="1" applyProtection="1">
      <protection hidden="1"/>
    </xf>
    <xf numFmtId="0" fontId="59" fillId="0" borderId="0" xfId="11" applyFont="1" applyBorder="1" applyAlignment="1" applyProtection="1">
      <alignment vertical="top"/>
      <protection hidden="1"/>
    </xf>
    <xf numFmtId="0" fontId="52" fillId="0" borderId="97" xfId="11" applyFont="1" applyBorder="1" applyProtection="1">
      <protection hidden="1"/>
    </xf>
    <xf numFmtId="0" fontId="59" fillId="0" borderId="98" xfId="11" applyFont="1" applyBorder="1" applyProtection="1">
      <protection hidden="1"/>
    </xf>
    <xf numFmtId="0" fontId="59" fillId="0" borderId="99" xfId="11" applyFont="1" applyBorder="1" applyProtection="1">
      <protection hidden="1"/>
    </xf>
    <xf numFmtId="49" fontId="52" fillId="0" borderId="0" xfId="11" applyNumberFormat="1" applyFont="1" applyBorder="1" applyProtection="1">
      <protection hidden="1"/>
    </xf>
    <xf numFmtId="0" fontId="63" fillId="0" borderId="0" xfId="11" applyFont="1" applyProtection="1">
      <protection hidden="1"/>
    </xf>
    <xf numFmtId="0" fontId="64" fillId="0" borderId="0" xfId="11" applyFont="1" applyAlignment="1" applyProtection="1">
      <alignment vertical="top" wrapText="1"/>
      <protection hidden="1"/>
    </xf>
    <xf numFmtId="0" fontId="59" fillId="0" borderId="95" xfId="11" applyFont="1" applyBorder="1" applyProtection="1">
      <protection hidden="1"/>
    </xf>
    <xf numFmtId="0" fontId="59" fillId="0" borderId="51" xfId="11" applyFont="1" applyBorder="1" applyProtection="1">
      <protection hidden="1"/>
    </xf>
    <xf numFmtId="0" fontId="59" fillId="0" borderId="0" xfId="11" applyNumberFormat="1" applyFont="1" applyBorder="1" applyAlignment="1" applyProtection="1">
      <alignment vertical="top" wrapText="1"/>
      <protection hidden="1"/>
    </xf>
    <xf numFmtId="0" fontId="59" fillId="0" borderId="100" xfId="11" applyFont="1" applyBorder="1" applyProtection="1">
      <protection hidden="1"/>
    </xf>
    <xf numFmtId="0" fontId="59" fillId="0" borderId="101" xfId="11" applyFont="1" applyBorder="1" applyProtection="1">
      <protection hidden="1"/>
    </xf>
    <xf numFmtId="0" fontId="12" fillId="0" borderId="90" xfId="11" applyFont="1" applyBorder="1" applyProtection="1">
      <protection hidden="1"/>
    </xf>
    <xf numFmtId="0" fontId="52" fillId="0" borderId="90" xfId="11" applyFont="1" applyBorder="1" applyProtection="1">
      <protection hidden="1"/>
    </xf>
    <xf numFmtId="0" fontId="59" fillId="0" borderId="75" xfId="11" applyFont="1" applyBorder="1" applyProtection="1">
      <protection hidden="1"/>
    </xf>
    <xf numFmtId="0" fontId="59" fillId="0" borderId="87" xfId="11" applyFont="1" applyBorder="1" applyProtection="1">
      <protection hidden="1"/>
    </xf>
    <xf numFmtId="0" fontId="57" fillId="0" borderId="0" xfId="11" applyFont="1" applyProtection="1">
      <protection hidden="1"/>
    </xf>
    <xf numFmtId="0" fontId="52" fillId="0" borderId="87" xfId="11" applyFont="1" applyBorder="1" applyProtection="1">
      <protection hidden="1"/>
    </xf>
    <xf numFmtId="0" fontId="52" fillId="0" borderId="0" xfId="11" applyFont="1" applyAlignment="1" applyProtection="1">
      <alignment wrapText="1"/>
      <protection hidden="1"/>
    </xf>
    <xf numFmtId="0" fontId="52" fillId="0" borderId="96" xfId="11" applyFont="1" applyBorder="1" applyAlignment="1" applyProtection="1">
      <alignment wrapText="1"/>
      <protection hidden="1"/>
    </xf>
    <xf numFmtId="0" fontId="59" fillId="0" borderId="97" xfId="11" applyFont="1" applyBorder="1" applyProtection="1">
      <protection hidden="1"/>
    </xf>
    <xf numFmtId="0" fontId="59" fillId="0" borderId="102" xfId="11" applyFont="1" applyBorder="1" applyProtection="1">
      <protection hidden="1"/>
    </xf>
    <xf numFmtId="49" fontId="59" fillId="0" borderId="0" xfId="11" applyNumberFormat="1" applyFont="1" applyBorder="1" applyProtection="1">
      <protection hidden="1"/>
    </xf>
    <xf numFmtId="0" fontId="65" fillId="0" borderId="0" xfId="11" applyFont="1" applyBorder="1" applyAlignment="1" applyProtection="1">
      <alignment wrapText="1"/>
      <protection hidden="1"/>
    </xf>
    <xf numFmtId="0" fontId="19" fillId="0" borderId="0" xfId="11"/>
    <xf numFmtId="0" fontId="19" fillId="5" borderId="0" xfId="11" applyFill="1"/>
    <xf numFmtId="0" fontId="22" fillId="0" borderId="0" xfId="11" applyFont="1"/>
    <xf numFmtId="0" fontId="19" fillId="0" borderId="0" xfId="11" applyAlignment="1">
      <alignment horizontal="left"/>
    </xf>
    <xf numFmtId="0" fontId="52" fillId="0" borderId="0" xfId="11" applyFont="1" applyAlignment="1">
      <alignment horizontal="right"/>
    </xf>
    <xf numFmtId="0" fontId="52" fillId="0" borderId="0" xfId="11" applyFont="1"/>
    <xf numFmtId="0" fontId="19" fillId="0" borderId="0" xfId="11" applyBorder="1"/>
    <xf numFmtId="0" fontId="19" fillId="0" borderId="90" xfId="11" applyBorder="1"/>
    <xf numFmtId="0" fontId="19" fillId="0" borderId="74" xfId="11" applyBorder="1"/>
    <xf numFmtId="0" fontId="66" fillId="0" borderId="0" xfId="0" applyFont="1"/>
    <xf numFmtId="2" fontId="66" fillId="0" borderId="0" xfId="0" applyNumberFormat="1" applyFont="1"/>
    <xf numFmtId="0" fontId="67" fillId="0" borderId="0" xfId="8" applyFont="1" applyProtection="1">
      <protection hidden="1"/>
    </xf>
    <xf numFmtId="0" fontId="39" fillId="3" borderId="52" xfId="0" applyFont="1" applyFill="1" applyBorder="1" applyAlignment="1" applyProtection="1">
      <alignment horizontal="center" vertical="center"/>
      <protection hidden="1"/>
    </xf>
    <xf numFmtId="0" fontId="39" fillId="3" borderId="30" xfId="0" applyFont="1" applyFill="1" applyBorder="1" applyAlignment="1" applyProtection="1">
      <alignment horizontal="center" vertical="center"/>
      <protection hidden="1"/>
    </xf>
    <xf numFmtId="0" fontId="39" fillId="3" borderId="53" xfId="0" applyFont="1" applyFill="1" applyBorder="1" applyAlignment="1" applyProtection="1">
      <alignment horizontal="center" vertical="center"/>
      <protection hidden="1"/>
    </xf>
    <xf numFmtId="0" fontId="39" fillId="3" borderId="54" xfId="0" applyFont="1" applyFill="1" applyBorder="1" applyAlignment="1" applyProtection="1">
      <alignment horizontal="center"/>
      <protection hidden="1"/>
    </xf>
    <xf numFmtId="0" fontId="39" fillId="3" borderId="55" xfId="0" applyFont="1" applyFill="1" applyBorder="1" applyAlignment="1" applyProtection="1">
      <alignment horizontal="center"/>
      <protection hidden="1"/>
    </xf>
    <xf numFmtId="0" fontId="38" fillId="3" borderId="55" xfId="0" applyFont="1" applyFill="1" applyBorder="1" applyAlignment="1" applyProtection="1">
      <alignment horizontal="center"/>
      <protection hidden="1"/>
    </xf>
    <xf numFmtId="0" fontId="39" fillId="3" borderId="38" xfId="0" applyFont="1" applyFill="1" applyBorder="1" applyAlignment="1" applyProtection="1">
      <alignment horizontal="left" vertical="center"/>
      <protection hidden="1"/>
    </xf>
    <xf numFmtId="0" fontId="68" fillId="3" borderId="54" xfId="0" applyFont="1" applyFill="1" applyBorder="1" applyAlignment="1" applyProtection="1">
      <alignment horizontal="center"/>
      <protection hidden="1"/>
    </xf>
    <xf numFmtId="0" fontId="68" fillId="3" borderId="55" xfId="0" applyFont="1" applyFill="1" applyBorder="1" applyAlignment="1" applyProtection="1">
      <alignment horizontal="center"/>
      <protection hidden="1"/>
    </xf>
    <xf numFmtId="0" fontId="69" fillId="3" borderId="55" xfId="0" applyFont="1" applyFill="1" applyBorder="1" applyAlignment="1" applyProtection="1">
      <alignment horizontal="center"/>
      <protection hidden="1"/>
    </xf>
    <xf numFmtId="0" fontId="25" fillId="0" borderId="5" xfId="7" applyFont="1" applyBorder="1" applyAlignment="1" applyProtection="1">
      <alignment horizontal="left" vertical="center" wrapText="1"/>
      <protection hidden="1"/>
    </xf>
    <xf numFmtId="0" fontId="25" fillId="0" borderId="9" xfId="7" applyFont="1" applyBorder="1" applyAlignment="1" applyProtection="1">
      <alignment horizontal="left" vertical="center" wrapText="1"/>
      <protection hidden="1"/>
    </xf>
    <xf numFmtId="0" fontId="25" fillId="0" borderId="57" xfId="7" applyFont="1" applyFill="1" applyBorder="1" applyAlignment="1" applyProtection="1">
      <alignment horizontal="left" vertical="center" wrapText="1"/>
      <protection hidden="1"/>
    </xf>
    <xf numFmtId="0" fontId="25" fillId="0" borderId="58" xfId="7" applyFont="1" applyFill="1" applyBorder="1" applyAlignment="1" applyProtection="1">
      <alignment horizontal="left" vertical="center" wrapText="1"/>
      <protection hidden="1"/>
    </xf>
    <xf numFmtId="0" fontId="25" fillId="0" borderId="59" xfId="7" applyFont="1" applyFill="1" applyBorder="1" applyAlignment="1" applyProtection="1">
      <alignment horizontal="left" vertical="center" wrapText="1"/>
      <protection hidden="1"/>
    </xf>
    <xf numFmtId="14" fontId="25" fillId="0" borderId="17" xfId="7" applyNumberFormat="1" applyFont="1" applyFill="1" applyBorder="1" applyAlignment="1" applyProtection="1">
      <alignment horizontal="left" vertical="top"/>
      <protection hidden="1"/>
    </xf>
    <xf numFmtId="0" fontId="25" fillId="0" borderId="10" xfId="7" applyFont="1" applyFill="1" applyBorder="1" applyAlignment="1" applyProtection="1">
      <alignment horizontal="left" vertical="center" wrapText="1"/>
      <protection hidden="1"/>
    </xf>
    <xf numFmtId="0" fontId="25" fillId="0" borderId="68" xfId="7" applyFont="1" applyFill="1" applyBorder="1" applyAlignment="1" applyProtection="1">
      <alignment horizontal="left" vertical="center" wrapText="1"/>
      <protection hidden="1"/>
    </xf>
    <xf numFmtId="0" fontId="25" fillId="0" borderId="12" xfId="7" applyFont="1" applyFill="1" applyBorder="1" applyAlignment="1" applyProtection="1">
      <alignment horizontal="left" vertical="center" wrapText="1"/>
      <protection hidden="1"/>
    </xf>
    <xf numFmtId="0" fontId="25" fillId="0" borderId="56" xfId="7" applyFont="1" applyFill="1" applyBorder="1" applyAlignment="1" applyProtection="1">
      <alignment horizontal="left" vertical="center" wrapText="1"/>
      <protection hidden="1"/>
    </xf>
    <xf numFmtId="0" fontId="25" fillId="0" borderId="64" xfId="7" applyFont="1" applyFill="1" applyBorder="1" applyAlignment="1" applyProtection="1">
      <alignment horizontal="left" vertical="center" wrapText="1"/>
      <protection hidden="1"/>
    </xf>
    <xf numFmtId="0" fontId="25" fillId="0" borderId="65" xfId="7" applyFont="1" applyFill="1" applyBorder="1" applyAlignment="1" applyProtection="1">
      <alignment horizontal="left" vertical="center" wrapText="1"/>
      <protection hidden="1"/>
    </xf>
    <xf numFmtId="0" fontId="25" fillId="0" borderId="66" xfId="7" applyFont="1" applyFill="1" applyBorder="1" applyAlignment="1" applyProtection="1">
      <alignment horizontal="left" vertical="center" wrapText="1"/>
      <protection hidden="1"/>
    </xf>
    <xf numFmtId="0" fontId="25" fillId="0" borderId="67" xfId="7" applyFont="1" applyFill="1" applyBorder="1" applyAlignment="1" applyProtection="1">
      <alignment horizontal="left" vertical="center" wrapText="1"/>
      <protection hidden="1"/>
    </xf>
    <xf numFmtId="14" fontId="25" fillId="0" borderId="0" xfId="7" applyNumberFormat="1" applyFont="1" applyFill="1" applyAlignment="1" applyProtection="1">
      <alignment horizontal="left" vertical="center"/>
      <protection hidden="1"/>
    </xf>
    <xf numFmtId="0" fontId="25" fillId="0" borderId="12" xfId="7" applyFont="1" applyFill="1" applyBorder="1" applyAlignment="1" applyProtection="1">
      <alignment horizontal="left" wrapText="1"/>
      <protection hidden="1"/>
    </xf>
    <xf numFmtId="0" fontId="25" fillId="0" borderId="56" xfId="7" applyFont="1" applyFill="1" applyBorder="1" applyAlignment="1" applyProtection="1">
      <alignment horizontal="left" wrapText="1"/>
      <protection hidden="1"/>
    </xf>
    <xf numFmtId="166" fontId="25" fillId="0" borderId="12" xfId="7" applyNumberFormat="1" applyFont="1" applyFill="1" applyBorder="1" applyAlignment="1" applyProtection="1">
      <alignment horizontal="left" vertical="center" wrapText="1"/>
      <protection hidden="1"/>
    </xf>
    <xf numFmtId="166" fontId="25" fillId="0" borderId="56" xfId="7" applyNumberFormat="1" applyFont="1" applyFill="1" applyBorder="1" applyAlignment="1" applyProtection="1">
      <alignment horizontal="left" vertical="center" wrapText="1"/>
      <protection hidden="1"/>
    </xf>
    <xf numFmtId="0" fontId="25" fillId="0" borderId="5" xfId="7" applyFont="1" applyFill="1" applyBorder="1" applyAlignment="1" applyProtection="1">
      <alignment horizontal="left" vertical="center" wrapText="1"/>
      <protection hidden="1"/>
    </xf>
    <xf numFmtId="0" fontId="25" fillId="0" borderId="6" xfId="7" applyFont="1" applyFill="1" applyBorder="1" applyAlignment="1" applyProtection="1">
      <alignment horizontal="left" wrapText="1"/>
      <protection hidden="1"/>
    </xf>
    <xf numFmtId="0" fontId="25" fillId="0" borderId="7" xfId="7" applyFont="1" applyFill="1" applyBorder="1" applyAlignment="1" applyProtection="1">
      <alignment horizontal="left" wrapText="1"/>
      <protection hidden="1"/>
    </xf>
    <xf numFmtId="0" fontId="25" fillId="0" borderId="7" xfId="7" applyFont="1" applyFill="1" applyBorder="1" applyAlignment="1" applyProtection="1">
      <alignment horizontal="left"/>
      <protection locked="0" hidden="1"/>
    </xf>
    <xf numFmtId="0" fontId="25" fillId="0" borderId="8" xfId="7" applyFont="1" applyFill="1" applyBorder="1" applyAlignment="1" applyProtection="1">
      <alignment horizontal="left"/>
      <protection locked="0" hidden="1"/>
    </xf>
    <xf numFmtId="4" fontId="25" fillId="0" borderId="7" xfId="7" applyNumberFormat="1" applyFont="1" applyFill="1" applyBorder="1" applyAlignment="1" applyProtection="1">
      <alignment horizontal="left"/>
      <protection hidden="1"/>
    </xf>
    <xf numFmtId="4" fontId="25" fillId="0" borderId="8" xfId="7" applyNumberFormat="1" applyFont="1" applyFill="1" applyBorder="1" applyAlignment="1" applyProtection="1">
      <alignment horizontal="left"/>
      <protection hidden="1"/>
    </xf>
    <xf numFmtId="0" fontId="25" fillId="0" borderId="6" xfId="7" applyFont="1" applyFill="1" applyBorder="1" applyAlignment="1" applyProtection="1">
      <alignment horizontal="left" vertical="center"/>
      <protection locked="0" hidden="1"/>
    </xf>
    <xf numFmtId="0" fontId="25" fillId="0" borderId="7" xfId="7" applyFont="1" applyFill="1" applyBorder="1" applyAlignment="1" applyProtection="1">
      <alignment horizontal="left" vertical="center"/>
      <protection locked="0" hidden="1"/>
    </xf>
    <xf numFmtId="0" fontId="25" fillId="0" borderId="8" xfId="7" applyFont="1" applyFill="1" applyBorder="1" applyAlignment="1" applyProtection="1">
      <alignment horizontal="left" vertical="center"/>
      <protection locked="0" hidden="1"/>
    </xf>
    <xf numFmtId="0" fontId="25" fillId="0" borderId="13" xfId="7" applyFont="1" applyFill="1" applyBorder="1" applyAlignment="1" applyProtection="1">
      <alignment horizontal="left" vertical="center"/>
      <protection locked="0" hidden="1"/>
    </xf>
    <xf numFmtId="0" fontId="25" fillId="0" borderId="14" xfId="7" applyFont="1" applyFill="1" applyBorder="1" applyAlignment="1" applyProtection="1">
      <alignment horizontal="left" vertical="center"/>
      <protection locked="0" hidden="1"/>
    </xf>
    <xf numFmtId="0" fontId="25" fillId="0" borderId="15" xfId="7" applyFont="1" applyFill="1" applyBorder="1" applyAlignment="1" applyProtection="1">
      <alignment horizontal="left" vertical="center"/>
      <protection locked="0" hidden="1"/>
    </xf>
    <xf numFmtId="0" fontId="25" fillId="0" borderId="57" xfId="7" applyFont="1" applyFill="1" applyBorder="1" applyAlignment="1" applyProtection="1">
      <alignment horizontal="left" wrapText="1"/>
      <protection hidden="1"/>
    </xf>
    <xf numFmtId="0" fontId="25" fillId="0" borderId="58" xfId="7" applyFont="1" applyFill="1" applyBorder="1" applyAlignment="1" applyProtection="1">
      <alignment horizontal="left" wrapText="1"/>
      <protection hidden="1"/>
    </xf>
    <xf numFmtId="0" fontId="25" fillId="0" borderId="59" xfId="7" applyFont="1" applyFill="1" applyBorder="1" applyAlignment="1" applyProtection="1">
      <alignment horizontal="left" wrapText="1"/>
      <protection hidden="1"/>
    </xf>
    <xf numFmtId="0" fontId="25" fillId="0" borderId="0" xfId="7" applyFont="1" applyFill="1" applyBorder="1" applyAlignment="1" applyProtection="1">
      <alignment horizontal="left" vertical="center" wrapText="1"/>
      <protection hidden="1"/>
    </xf>
    <xf numFmtId="0" fontId="25" fillId="0" borderId="60" xfId="7" applyFont="1" applyFill="1" applyBorder="1" applyAlignment="1" applyProtection="1">
      <alignment horizontal="left" vertical="center" wrapText="1"/>
      <protection hidden="1"/>
    </xf>
    <xf numFmtId="0" fontId="26" fillId="0" borderId="61" xfId="7" applyFont="1" applyFill="1" applyBorder="1" applyAlignment="1" applyProtection="1">
      <alignment horizontal="left" vertical="top" wrapText="1"/>
      <protection hidden="1"/>
    </xf>
    <xf numFmtId="0" fontId="26" fillId="0" borderId="62" xfId="7" applyFont="1" applyFill="1" applyBorder="1" applyAlignment="1" applyProtection="1">
      <alignment horizontal="left" vertical="top" wrapText="1"/>
      <protection hidden="1"/>
    </xf>
    <xf numFmtId="0" fontId="26" fillId="0" borderId="63" xfId="7" applyFont="1" applyFill="1" applyBorder="1" applyAlignment="1" applyProtection="1">
      <alignment horizontal="left" vertical="top" wrapText="1"/>
      <protection hidden="1"/>
    </xf>
    <xf numFmtId="0" fontId="24" fillId="0" borderId="0" xfId="7" applyFont="1" applyAlignment="1" applyProtection="1">
      <alignment horizontal="center" wrapText="1"/>
      <protection hidden="1"/>
    </xf>
    <xf numFmtId="0" fontId="24" fillId="0" borderId="0" xfId="7" applyFont="1" applyAlignment="1" applyProtection="1">
      <alignment horizontal="center"/>
      <protection hidden="1"/>
    </xf>
    <xf numFmtId="0" fontId="23" fillId="0" borderId="0" xfId="7" applyFont="1" applyAlignment="1" applyProtection="1">
      <alignment horizontal="left" wrapText="1"/>
      <protection hidden="1"/>
    </xf>
    <xf numFmtId="0" fontId="12" fillId="0" borderId="0" xfId="8" applyFont="1" applyAlignment="1" applyProtection="1">
      <alignment horizontal="left"/>
      <protection hidden="1"/>
    </xf>
    <xf numFmtId="0" fontId="10" fillId="4" borderId="69" xfId="8" applyFont="1" applyFill="1" applyBorder="1" applyAlignment="1" applyProtection="1">
      <alignment horizontal="left" indent="1"/>
      <protection hidden="1"/>
    </xf>
    <xf numFmtId="0" fontId="10" fillId="4" borderId="70" xfId="8" applyFont="1" applyFill="1" applyBorder="1" applyAlignment="1" applyProtection="1">
      <alignment horizontal="left" indent="1"/>
      <protection hidden="1"/>
    </xf>
    <xf numFmtId="0" fontId="10" fillId="4" borderId="71" xfId="8" applyFont="1" applyFill="1" applyBorder="1" applyAlignment="1" applyProtection="1">
      <alignment horizontal="left" indent="1"/>
      <protection hidden="1"/>
    </xf>
    <xf numFmtId="3" fontId="11" fillId="0" borderId="69" xfId="8" applyNumberFormat="1" applyFont="1" applyFill="1" applyBorder="1" applyAlignment="1" applyProtection="1">
      <alignment horizontal="left" indent="1"/>
      <protection hidden="1"/>
    </xf>
    <xf numFmtId="3" fontId="11" fillId="0" borderId="72" xfId="8" applyNumberFormat="1" applyFont="1" applyFill="1" applyBorder="1" applyAlignment="1" applyProtection="1">
      <alignment horizontal="left" indent="1"/>
      <protection hidden="1"/>
    </xf>
    <xf numFmtId="166" fontId="11" fillId="0" borderId="69" xfId="8" applyNumberFormat="1" applyFont="1" applyFill="1" applyBorder="1" applyAlignment="1" applyProtection="1">
      <alignment horizontal="left" indent="1"/>
      <protection hidden="1"/>
    </xf>
    <xf numFmtId="166" fontId="11" fillId="0" borderId="72" xfId="8" applyNumberFormat="1" applyFont="1" applyFill="1" applyBorder="1" applyAlignment="1" applyProtection="1">
      <alignment horizontal="left" indent="1"/>
      <protection hidden="1"/>
    </xf>
    <xf numFmtId="0" fontId="10" fillId="4" borderId="104" xfId="8" applyFont="1" applyFill="1" applyBorder="1" applyAlignment="1" applyProtection="1">
      <alignment horizontal="left" indent="1"/>
      <protection hidden="1"/>
    </xf>
    <xf numFmtId="0" fontId="10" fillId="4" borderId="105" xfId="8" applyFont="1" applyFill="1" applyBorder="1" applyAlignment="1" applyProtection="1">
      <alignment horizontal="left" indent="1"/>
      <protection hidden="1"/>
    </xf>
    <xf numFmtId="0" fontId="10" fillId="4" borderId="106" xfId="8" applyFont="1" applyFill="1" applyBorder="1" applyAlignment="1" applyProtection="1">
      <alignment horizontal="left" indent="1"/>
      <protection hidden="1"/>
    </xf>
    <xf numFmtId="166" fontId="11" fillId="0" borderId="104" xfId="8" applyNumberFormat="1" applyFont="1" applyFill="1" applyBorder="1" applyAlignment="1" applyProtection="1">
      <alignment horizontal="left" indent="1"/>
      <protection hidden="1"/>
    </xf>
    <xf numFmtId="166" fontId="11" fillId="0" borderId="107" xfId="8" applyNumberFormat="1" applyFont="1" applyFill="1" applyBorder="1" applyAlignment="1" applyProtection="1">
      <alignment horizontal="left" indent="1"/>
      <protection hidden="1"/>
    </xf>
    <xf numFmtId="3" fontId="49" fillId="0" borderId="103" xfId="8" applyNumberFormat="1" applyFont="1" applyBorder="1" applyAlignment="1" applyProtection="1">
      <alignment horizontal="left"/>
      <protection hidden="1"/>
    </xf>
    <xf numFmtId="3" fontId="49" fillId="0" borderId="0" xfId="8" applyNumberFormat="1" applyFont="1" applyAlignment="1" applyProtection="1">
      <alignment horizontal="left"/>
      <protection hidden="1"/>
    </xf>
    <xf numFmtId="169" fontId="11" fillId="6" borderId="69" xfId="8" applyNumberFormat="1" applyFont="1" applyFill="1" applyBorder="1" applyAlignment="1" applyProtection="1">
      <alignment horizontal="left" indent="1"/>
      <protection locked="0"/>
    </xf>
    <xf numFmtId="169" fontId="11" fillId="6" borderId="72" xfId="8" applyNumberFormat="1" applyFont="1" applyFill="1" applyBorder="1" applyAlignment="1" applyProtection="1">
      <alignment horizontal="left" indent="1"/>
      <protection locked="0"/>
    </xf>
    <xf numFmtId="0" fontId="11" fillId="6" borderId="69" xfId="8" applyFont="1" applyFill="1" applyBorder="1" applyAlignment="1" applyProtection="1">
      <alignment horizontal="left" indent="1"/>
      <protection locked="0"/>
    </xf>
    <xf numFmtId="0" fontId="11" fillId="6" borderId="72" xfId="8" applyFont="1" applyFill="1" applyBorder="1" applyAlignment="1" applyProtection="1">
      <alignment horizontal="left" indent="1"/>
      <protection locked="0"/>
    </xf>
    <xf numFmtId="4" fontId="11" fillId="0" borderId="69" xfId="8" applyNumberFormat="1" applyFont="1" applyFill="1" applyBorder="1" applyAlignment="1" applyProtection="1">
      <alignment horizontal="left" wrapText="1" indent="1"/>
      <protection hidden="1"/>
    </xf>
    <xf numFmtId="4" fontId="11" fillId="0" borderId="72" xfId="8" applyNumberFormat="1" applyFont="1" applyFill="1" applyBorder="1" applyAlignment="1" applyProtection="1">
      <alignment horizontal="left" wrapText="1" indent="1"/>
      <protection hidden="1"/>
    </xf>
    <xf numFmtId="3" fontId="70" fillId="0" borderId="103" xfId="8" applyNumberFormat="1" applyFont="1" applyBorder="1" applyAlignment="1" applyProtection="1">
      <alignment horizontal="center" wrapText="1"/>
      <protection hidden="1"/>
    </xf>
    <xf numFmtId="3" fontId="70" fillId="0" borderId="0" xfId="8" applyNumberFormat="1" applyFont="1" applyBorder="1" applyAlignment="1" applyProtection="1">
      <alignment horizontal="center" wrapText="1"/>
      <protection hidden="1"/>
    </xf>
    <xf numFmtId="0" fontId="11" fillId="0" borderId="69" xfId="8" applyFont="1" applyFill="1" applyBorder="1" applyAlignment="1" applyProtection="1">
      <alignment horizontal="left" indent="1"/>
      <protection hidden="1"/>
    </xf>
    <xf numFmtId="0" fontId="11" fillId="0" borderId="72" xfId="8" applyFont="1" applyFill="1" applyBorder="1" applyAlignment="1" applyProtection="1">
      <alignment horizontal="left" indent="1"/>
      <protection hidden="1"/>
    </xf>
    <xf numFmtId="0" fontId="47" fillId="3" borderId="0" xfId="8" applyFont="1" applyFill="1" applyAlignment="1" applyProtection="1">
      <alignment horizontal="right" wrapText="1"/>
      <protection hidden="1"/>
    </xf>
    <xf numFmtId="169" fontId="11" fillId="4" borderId="69" xfId="8" applyNumberFormat="1" applyFont="1" applyFill="1" applyBorder="1" applyAlignment="1" applyProtection="1">
      <alignment horizontal="left" indent="1"/>
      <protection hidden="1"/>
    </xf>
    <xf numFmtId="169" fontId="11" fillId="4" borderId="72" xfId="8" applyNumberFormat="1" applyFont="1" applyFill="1" applyBorder="1" applyAlignment="1" applyProtection="1">
      <alignment horizontal="left" indent="1"/>
      <protection hidden="1"/>
    </xf>
    <xf numFmtId="169" fontId="11" fillId="0" borderId="69" xfId="8" applyNumberFormat="1" applyFont="1" applyFill="1" applyBorder="1" applyAlignment="1" applyProtection="1">
      <alignment horizontal="left" indent="1"/>
      <protection hidden="1"/>
    </xf>
    <xf numFmtId="169" fontId="11" fillId="0" borderId="72" xfId="8" applyNumberFormat="1" applyFont="1" applyFill="1" applyBorder="1" applyAlignment="1" applyProtection="1">
      <alignment horizontal="left" indent="1"/>
      <protection hidden="1"/>
    </xf>
    <xf numFmtId="0" fontId="59" fillId="0" borderId="0" xfId="11" applyFont="1" applyBorder="1" applyAlignment="1" applyProtection="1">
      <alignment horizontal="left"/>
      <protection hidden="1"/>
    </xf>
    <xf numFmtId="0" fontId="59" fillId="0" borderId="17" xfId="11" applyFont="1" applyBorder="1" applyAlignment="1" applyProtection="1">
      <alignment horizontal="center"/>
      <protection locked="0"/>
    </xf>
    <xf numFmtId="49" fontId="59" fillId="0" borderId="17" xfId="11" applyNumberFormat="1" applyFont="1" applyBorder="1" applyAlignment="1" applyProtection="1">
      <alignment horizontal="left"/>
      <protection locked="0"/>
    </xf>
    <xf numFmtId="0" fontId="59" fillId="0" borderId="47" xfId="11" applyFont="1" applyBorder="1" applyAlignment="1" applyProtection="1">
      <alignment horizontal="left"/>
      <protection hidden="1"/>
    </xf>
    <xf numFmtId="0" fontId="71" fillId="0" borderId="0" xfId="11" applyFont="1" applyBorder="1" applyAlignment="1" applyProtection="1">
      <alignment horizontal="left" vertical="center"/>
      <protection hidden="1"/>
    </xf>
    <xf numFmtId="0" fontId="59" fillId="0" borderId="0" xfId="11" applyFont="1" applyBorder="1" applyAlignment="1" applyProtection="1">
      <alignment horizontal="left" vertical="top" wrapText="1"/>
      <protection hidden="1"/>
    </xf>
    <xf numFmtId="0" fontId="59" fillId="0" borderId="98" xfId="11" applyFont="1" applyBorder="1" applyAlignment="1" applyProtection="1">
      <alignment horizontal="left" vertical="top" wrapText="1"/>
      <protection hidden="1"/>
    </xf>
    <xf numFmtId="0" fontId="57" fillId="0" borderId="0" xfId="11" applyFont="1" applyBorder="1" applyAlignment="1" applyProtection="1">
      <alignment horizontal="left"/>
      <protection hidden="1"/>
    </xf>
    <xf numFmtId="0" fontId="57" fillId="0" borderId="60" xfId="11" applyFont="1" applyBorder="1" applyAlignment="1" applyProtection="1">
      <alignment horizontal="left"/>
      <protection hidden="1"/>
    </xf>
    <xf numFmtId="0" fontId="59" fillId="0" borderId="48" xfId="11" applyFont="1" applyBorder="1" applyAlignment="1" applyProtection="1">
      <alignment horizontal="left"/>
      <protection locked="0"/>
    </xf>
    <xf numFmtId="0" fontId="59" fillId="0" borderId="49" xfId="11" applyFont="1" applyBorder="1" applyAlignment="1" applyProtection="1">
      <alignment horizontal="left"/>
      <protection locked="0"/>
    </xf>
    <xf numFmtId="0" fontId="59" fillId="0" borderId="50" xfId="11" applyFont="1" applyBorder="1" applyAlignment="1" applyProtection="1">
      <alignment horizontal="left"/>
      <protection locked="0"/>
    </xf>
    <xf numFmtId="0" fontId="59" fillId="0" borderId="17" xfId="11" applyFont="1" applyBorder="1" applyAlignment="1" applyProtection="1">
      <alignment horizontal="left"/>
      <protection locked="0"/>
    </xf>
    <xf numFmtId="14" fontId="59" fillId="0" borderId="17" xfId="11" applyNumberFormat="1" applyFont="1" applyBorder="1" applyAlignment="1" applyProtection="1">
      <alignment horizontal="left"/>
      <protection locked="0"/>
    </xf>
    <xf numFmtId="0" fontId="59" fillId="0" borderId="0" xfId="11" applyFont="1" applyBorder="1" applyAlignment="1" applyProtection="1">
      <alignment horizontal="left" wrapText="1"/>
      <protection hidden="1"/>
    </xf>
    <xf numFmtId="0" fontId="59" fillId="0" borderId="96" xfId="11" applyFont="1" applyBorder="1" applyAlignment="1" applyProtection="1">
      <alignment horizontal="left" wrapText="1"/>
      <protection hidden="1"/>
    </xf>
    <xf numFmtId="0" fontId="15" fillId="0" borderId="0" xfId="11" applyFont="1" applyAlignment="1" applyProtection="1">
      <alignment horizontal="left"/>
      <protection hidden="1"/>
    </xf>
    <xf numFmtId="0" fontId="59" fillId="0" borderId="0" xfId="11" applyFont="1" applyBorder="1" applyAlignment="1" applyProtection="1">
      <alignment horizontal="right"/>
      <protection hidden="1"/>
    </xf>
    <xf numFmtId="0" fontId="59" fillId="0" borderId="47" xfId="11" applyFont="1" applyBorder="1" applyAlignment="1" applyProtection="1">
      <alignment horizontal="right"/>
      <protection hidden="1"/>
    </xf>
    <xf numFmtId="0" fontId="57" fillId="0" borderId="17" xfId="11" applyFont="1" applyBorder="1" applyAlignment="1" applyProtection="1">
      <alignment horizontal="left"/>
      <protection locked="0"/>
    </xf>
    <xf numFmtId="0" fontId="74" fillId="0" borderId="0" xfId="11" applyFont="1" applyAlignment="1" applyProtection="1">
      <alignment horizontal="left"/>
      <protection hidden="1"/>
    </xf>
    <xf numFmtId="0" fontId="59" fillId="0" borderId="17" xfId="11" applyFont="1" applyBorder="1" applyAlignment="1" applyProtection="1">
      <protection locked="0"/>
    </xf>
    <xf numFmtId="0" fontId="57" fillId="0" borderId="17" xfId="11" applyFont="1" applyBorder="1" applyAlignment="1" applyProtection="1">
      <protection locked="0"/>
    </xf>
    <xf numFmtId="0" fontId="59" fillId="0" borderId="0" xfId="11" applyFont="1" applyBorder="1" applyAlignment="1" applyProtection="1">
      <alignment horizontal="center"/>
      <protection hidden="1"/>
    </xf>
    <xf numFmtId="2" fontId="59" fillId="0" borderId="17" xfId="11" applyNumberFormat="1" applyFont="1" applyBorder="1" applyAlignment="1" applyProtection="1">
      <alignment horizontal="left"/>
      <protection locked="0"/>
    </xf>
    <xf numFmtId="0" fontId="59" fillId="0" borderId="0" xfId="11" applyFont="1" applyFill="1" applyBorder="1" applyAlignment="1" applyProtection="1">
      <alignment horizontal="left"/>
      <protection hidden="1"/>
    </xf>
    <xf numFmtId="2" fontId="59" fillId="0" borderId="49" xfId="11" applyNumberFormat="1" applyFont="1" applyBorder="1" applyAlignment="1" applyProtection="1">
      <alignment horizontal="center"/>
      <protection locked="0"/>
    </xf>
    <xf numFmtId="0" fontId="57" fillId="0" borderId="0" xfId="11" applyFont="1" applyFill="1" applyBorder="1" applyAlignment="1" applyProtection="1">
      <alignment horizontal="left"/>
      <protection hidden="1"/>
    </xf>
    <xf numFmtId="2" fontId="59" fillId="0" borderId="49" xfId="11" applyNumberFormat="1" applyFont="1" applyBorder="1" applyAlignment="1" applyProtection="1">
      <alignment horizontal="left"/>
      <protection locked="0"/>
    </xf>
    <xf numFmtId="2" fontId="59" fillId="0" borderId="17" xfId="11" applyNumberFormat="1" applyFont="1" applyBorder="1" applyAlignment="1" applyProtection="1">
      <alignment horizontal="left"/>
      <protection hidden="1"/>
    </xf>
    <xf numFmtId="0" fontId="57" fillId="0" borderId="17" xfId="11" applyFont="1" applyBorder="1" applyAlignment="1" applyProtection="1">
      <alignment horizontal="left"/>
      <protection hidden="1"/>
    </xf>
    <xf numFmtId="0" fontId="59" fillId="0" borderId="48" xfId="11" applyFont="1" applyBorder="1" applyAlignment="1" applyProtection="1">
      <alignment horizontal="left"/>
      <protection hidden="1"/>
    </xf>
    <xf numFmtId="0" fontId="59" fillId="0" borderId="49" xfId="11" applyFont="1" applyBorder="1" applyAlignment="1" applyProtection="1">
      <alignment horizontal="left"/>
      <protection hidden="1"/>
    </xf>
    <xf numFmtId="0" fontId="59" fillId="0" borderId="50" xfId="11" applyFont="1" applyBorder="1" applyAlignment="1" applyProtection="1">
      <alignment horizontal="left"/>
      <protection hidden="1"/>
    </xf>
    <xf numFmtId="0" fontId="59" fillId="0" borderId="0" xfId="11" applyFont="1" applyBorder="1" applyAlignment="1" applyProtection="1">
      <protection hidden="1"/>
    </xf>
    <xf numFmtId="0" fontId="59" fillId="0" borderId="0" xfId="11" applyFont="1" applyFill="1" applyAlignment="1" applyProtection="1">
      <alignment horizontal="left"/>
      <protection hidden="1"/>
    </xf>
    <xf numFmtId="49" fontId="59" fillId="0" borderId="0" xfId="11" applyNumberFormat="1" applyFont="1" applyBorder="1" applyAlignment="1" applyProtection="1">
      <alignment horizontal="left"/>
      <protection hidden="1"/>
    </xf>
    <xf numFmtId="0" fontId="73" fillId="0" borderId="0" xfId="11" applyFont="1" applyBorder="1" applyProtection="1">
      <protection hidden="1"/>
    </xf>
    <xf numFmtId="0" fontId="72" fillId="0" borderId="47" xfId="11" applyFont="1" applyFill="1" applyBorder="1" applyAlignment="1" applyProtection="1">
      <alignment horizontal="center" vertical="top"/>
      <protection hidden="1"/>
    </xf>
    <xf numFmtId="0" fontId="59" fillId="0" borderId="0" xfId="11" applyFont="1" applyFill="1" applyBorder="1" applyAlignment="1" applyProtection="1">
      <protection hidden="1"/>
    </xf>
    <xf numFmtId="0" fontId="59" fillId="0" borderId="17" xfId="11" applyFont="1" applyFill="1" applyBorder="1" applyAlignment="1" applyProtection="1">
      <alignment horizontal="left"/>
      <protection locked="0"/>
    </xf>
    <xf numFmtId="2" fontId="59" fillId="0" borderId="17" xfId="11" applyNumberFormat="1" applyFont="1" applyFill="1" applyBorder="1" applyAlignment="1" applyProtection="1">
      <alignment horizontal="left"/>
      <protection hidden="1"/>
    </xf>
    <xf numFmtId="0" fontId="59" fillId="0" borderId="17" xfId="11" applyFont="1" applyBorder="1" applyAlignment="1" applyProtection="1">
      <alignment horizontal="left"/>
      <protection hidden="1"/>
    </xf>
    <xf numFmtId="0" fontId="59" fillId="0" borderId="0" xfId="11" applyFont="1" applyAlignment="1" applyProtection="1">
      <alignment horizontal="left"/>
      <protection hidden="1"/>
    </xf>
    <xf numFmtId="2" fontId="59" fillId="0" borderId="49" xfId="11" applyNumberFormat="1" applyFont="1" applyFill="1" applyBorder="1" applyAlignment="1" applyProtection="1">
      <alignment horizontal="left"/>
      <protection hidden="1"/>
    </xf>
    <xf numFmtId="14" fontId="59" fillId="0" borderId="17" xfId="11" applyNumberFormat="1" applyFont="1" applyFill="1" applyBorder="1" applyAlignment="1" applyProtection="1">
      <alignment horizontal="left"/>
      <protection hidden="1"/>
    </xf>
    <xf numFmtId="3" fontId="59" fillId="0" borderId="17" xfId="11" applyNumberFormat="1" applyFont="1" applyFill="1" applyBorder="1" applyAlignment="1" applyProtection="1">
      <alignment horizontal="left"/>
      <protection hidden="1"/>
    </xf>
    <xf numFmtId="0" fontId="59" fillId="0" borderId="17" xfId="11" applyFont="1" applyFill="1" applyBorder="1" applyAlignment="1" applyProtection="1">
      <alignment horizontal="left"/>
      <protection hidden="1"/>
    </xf>
    <xf numFmtId="0" fontId="57" fillId="0" borderId="0" xfId="11" applyFont="1" applyBorder="1" applyAlignment="1" applyProtection="1">
      <alignment horizontal="left" vertical="top" wrapText="1"/>
      <protection hidden="1"/>
    </xf>
    <xf numFmtId="10" fontId="59" fillId="0" borderId="17" xfId="16" applyNumberFormat="1" applyFont="1" applyFill="1" applyBorder="1" applyAlignment="1" applyProtection="1">
      <alignment horizontal="left"/>
      <protection hidden="1"/>
    </xf>
    <xf numFmtId="0" fontId="59" fillId="0" borderId="17" xfId="11" applyFont="1" applyBorder="1" applyAlignment="1" applyProtection="1">
      <protection hidden="1"/>
    </xf>
    <xf numFmtId="0" fontId="0" fillId="0" borderId="17" xfId="0" applyBorder="1" applyAlignment="1" applyProtection="1">
      <protection hidden="1"/>
    </xf>
    <xf numFmtId="0" fontId="52" fillId="0" borderId="49" xfId="11" applyFont="1" applyBorder="1" applyAlignment="1" applyProtection="1">
      <protection hidden="1"/>
    </xf>
    <xf numFmtId="0" fontId="0" fillId="0" borderId="49" xfId="0" applyBorder="1" applyAlignment="1" applyProtection="1">
      <protection hidden="1"/>
    </xf>
    <xf numFmtId="49" fontId="59" fillId="0" borderId="17" xfId="11" applyNumberFormat="1" applyFont="1" applyBorder="1" applyAlignment="1" applyProtection="1">
      <alignment horizontal="center"/>
      <protection hidden="1"/>
    </xf>
    <xf numFmtId="0" fontId="59" fillId="0" borderId="17" xfId="11" applyFont="1" applyBorder="1" applyAlignment="1" applyProtection="1">
      <alignment horizontal="center"/>
      <protection hidden="1"/>
    </xf>
    <xf numFmtId="0" fontId="59" fillId="0" borderId="0" xfId="11" applyNumberFormat="1" applyFont="1" applyBorder="1" applyAlignment="1" applyProtection="1">
      <alignment horizontal="left" vertical="top" wrapText="1"/>
      <protection hidden="1"/>
    </xf>
    <xf numFmtId="0" fontId="57" fillId="0" borderId="0" xfId="11" applyFont="1" applyAlignment="1" applyProtection="1">
      <alignment horizontal="left" wrapText="1"/>
      <protection hidden="1"/>
    </xf>
    <xf numFmtId="0" fontId="59" fillId="0" borderId="90" xfId="11" applyFont="1" applyBorder="1" applyAlignment="1" applyProtection="1">
      <alignment horizontal="left" vertical="top" wrapText="1"/>
      <protection hidden="1"/>
    </xf>
    <xf numFmtId="14" fontId="59" fillId="0" borderId="17" xfId="11" applyNumberFormat="1" applyFont="1" applyBorder="1" applyAlignment="1" applyProtection="1">
      <alignment horizontal="left"/>
      <protection hidden="1"/>
    </xf>
    <xf numFmtId="0" fontId="52" fillId="0" borderId="0" xfId="11" applyFont="1" applyAlignment="1" applyProtection="1">
      <alignment horizontal="justify" wrapText="1"/>
      <protection hidden="1"/>
    </xf>
    <xf numFmtId="0" fontId="59" fillId="0" borderId="49" xfId="11" applyFont="1" applyBorder="1" applyAlignment="1" applyProtection="1">
      <alignment horizontal="center"/>
      <protection locked="0"/>
    </xf>
  </cellXfs>
  <cellStyles count="19">
    <cellStyle name="Comma" xfId="17" builtinId="3"/>
    <cellStyle name="Comma 2" xfId="1"/>
    <cellStyle name="Comma 3" xfId="2"/>
    <cellStyle name="Comma 4" xfId="3"/>
    <cellStyle name="Comma 5" xfId="4"/>
    <cellStyle name="Hyperlink 2" xfId="5"/>
    <cellStyle name="Hyperlink 3" xfId="6"/>
    <cellStyle name="Normal" xfId="0" builtinId="0"/>
    <cellStyle name="Normal 2" xfId="7"/>
    <cellStyle name="Normal 2 2" xfId="8"/>
    <cellStyle name="Normal 2 6" xfId="9"/>
    <cellStyle name="Normal 3" xfId="10"/>
    <cellStyle name="Normal 4" xfId="11"/>
    <cellStyle name="Normale_Campi banca dati" xfId="12"/>
    <cellStyle name="Percent" xfId="18" builtinId="5"/>
    <cellStyle name="Percent 2" xfId="13"/>
    <cellStyle name="Percent 2 2" xfId="14"/>
    <cellStyle name="Percent 2 3" xfId="15"/>
    <cellStyle name="Percent 3" xfId="16"/>
  </cellStyles>
  <dxfs count="19">
    <dxf>
      <font>
        <b val="0"/>
        <i val="0"/>
      </font>
      <fill>
        <patternFill>
          <bgColor rgb="FFFFFF00"/>
        </patternFill>
      </fill>
    </dxf>
    <dxf>
      <font>
        <b val="0"/>
        <i val="0"/>
      </font>
      <fill>
        <patternFill>
          <bgColor rgb="FFFFFF00"/>
        </patternFill>
      </fill>
    </dxf>
    <dxf>
      <font>
        <b/>
        <i val="0"/>
        <color theme="6" tint="-0.24994659260841701"/>
      </font>
    </dxf>
    <dxf>
      <font>
        <b/>
        <i val="0"/>
        <strike val="0"/>
        <color rgb="FFFF0000"/>
        <name val="Cambria"/>
        <scheme val="none"/>
      </font>
      <fill>
        <patternFill>
          <bgColor rgb="FFFFFF00"/>
        </patternFill>
      </fill>
    </dxf>
    <dxf>
      <font>
        <b/>
        <i val="0"/>
        <color rgb="FFFF0000"/>
        <name val="Cambria"/>
        <scheme val="none"/>
      </font>
      <fill>
        <patternFill>
          <bgColor rgb="FFFFFF00"/>
        </patternFill>
      </fill>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border diagonalUp="0" diagonalDown="0" outline="0">
        <left/>
        <right/>
        <top style="hair">
          <color rgb="FFC00000"/>
        </top>
        <bottom style="hair">
          <color rgb="FFC00000"/>
        </bottom>
      </border>
      <protection locked="1" hidden="1"/>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border diagonalUp="0" diagonalDown="0" outline="0">
        <left/>
        <right style="thin">
          <color rgb="FFC00000"/>
        </right>
        <top style="hair">
          <color rgb="FFC00000"/>
        </top>
        <bottom style="hair">
          <color rgb="FFC00000"/>
        </bottom>
      </border>
      <protection locked="1" hidden="1"/>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border diagonalUp="0" diagonalDown="0" outline="0">
        <left/>
        <right style="thin">
          <color rgb="FFC00000"/>
        </right>
        <top style="hair">
          <color rgb="FFC00000"/>
        </top>
        <bottom style="hair">
          <color rgb="FFC00000"/>
        </bottom>
      </border>
      <protection locked="1" hidden="1"/>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border diagonalUp="0" diagonalDown="0" outline="0">
        <left/>
        <right style="thin">
          <color rgb="FFC00000"/>
        </right>
        <top style="hair">
          <color rgb="FFC00000"/>
        </top>
        <bottom style="hair">
          <color rgb="FFC00000"/>
        </bottom>
      </border>
      <protection locked="1" hidden="1"/>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border diagonalUp="0" diagonalDown="0" outline="0">
        <left style="thin">
          <color rgb="FFC00000"/>
        </left>
        <right style="thin">
          <color rgb="FFC00000"/>
        </right>
        <top style="hair">
          <color rgb="FFC00000"/>
        </top>
        <bottom style="hair">
          <color rgb="FFC00000"/>
        </bottom>
      </border>
      <protection locked="1" hidden="1"/>
    </dxf>
    <dxf>
      <font>
        <b val="0"/>
        <i val="0"/>
        <strike val="0"/>
        <condense val="0"/>
        <extend val="0"/>
        <outline val="0"/>
        <shadow val="0"/>
        <u val="none"/>
        <vertAlign val="baseline"/>
        <sz val="12"/>
        <color auto="1"/>
        <name val="Arial"/>
        <scheme val="none"/>
      </font>
      <numFmt numFmtId="167" formatCode="[$-F800]dddd\,\ mmmm\ dd\,\ yyyy"/>
      <alignment horizontal="left" vertical="bottom" textRotation="0" wrapText="0" indent="1" justifyLastLine="0" shrinkToFit="0" readingOrder="0"/>
      <border diagonalUp="0" diagonalDown="0" outline="0">
        <left/>
        <right style="thin">
          <color rgb="FFC00000"/>
        </right>
        <top style="hair">
          <color rgb="FFC00000"/>
        </top>
        <bottom style="hair">
          <color rgb="FFC00000"/>
        </bottom>
      </border>
      <protection locked="1" hidden="1"/>
    </dxf>
    <dxf>
      <font>
        <b val="0"/>
        <i val="0"/>
        <strike val="0"/>
        <condense val="0"/>
        <extend val="0"/>
        <outline val="0"/>
        <shadow val="0"/>
        <u val="none"/>
        <vertAlign val="baseline"/>
        <sz val="12"/>
        <color auto="1"/>
        <name val="Arial"/>
        <scheme val="none"/>
      </font>
      <numFmt numFmtId="170" formatCode="_(* #,##0_);_(* \(#,##0\);_(* &quot;-&quot;??_);_(@_)"/>
      <alignment horizontal="left" vertical="bottom" textRotation="0" wrapText="0" relativeIndent="1" justifyLastLine="0" shrinkToFit="0" readingOrder="0"/>
      <border diagonalUp="0" diagonalDown="0" outline="0">
        <left/>
        <right style="thin">
          <color rgb="FFC00000"/>
        </right>
        <top style="hair">
          <color rgb="FFC00000"/>
        </top>
        <bottom style="hair">
          <color rgb="FFC00000"/>
        </bottom>
      </border>
      <protection locked="1" hidden="1"/>
    </dxf>
    <dxf>
      <border>
        <top style="hair">
          <color rgb="FFC00000"/>
        </top>
      </border>
    </dxf>
    <dxf>
      <border diagonalUp="0" diagonalDown="0">
        <left style="thin">
          <color rgb="FFC00000"/>
        </left>
        <right style="thick">
          <color rgb="FFC00000"/>
        </right>
        <top style="thin">
          <color rgb="FFC00000"/>
        </top>
        <bottom style="thick">
          <color rgb="FFC00000"/>
        </bottom>
      </border>
    </dxf>
    <dxf>
      <font>
        <b val="0"/>
        <i val="0"/>
        <strike val="0"/>
        <condense val="0"/>
        <extend val="0"/>
        <outline val="0"/>
        <shadow val="0"/>
        <u val="none"/>
        <vertAlign val="baseline"/>
        <sz val="12"/>
        <color auto="1"/>
        <name val="Arial"/>
        <scheme val="none"/>
      </font>
      <numFmt numFmtId="3" formatCode="#,##0"/>
      <fill>
        <patternFill>
          <fgColor indexed="64"/>
        </patternFill>
      </fill>
      <alignment horizontal="left" vertical="bottom" textRotation="0" wrapText="0" relativeIndent="1" justifyLastLine="0" shrinkToFit="0" readingOrder="0"/>
      <border diagonalUp="0" diagonalDown="0" outline="0">
        <left style="thin">
          <color theme="5" tint="-0.24994659260841701"/>
        </left>
        <right style="thin">
          <color theme="5" tint="-0.24994659260841701"/>
        </right>
        <top/>
        <bottom/>
      </border>
      <protection locked="1" hidden="1"/>
    </dxf>
    <dxf>
      <border>
        <bottom style="thin">
          <color rgb="FFC00000"/>
        </bottom>
      </border>
    </dxf>
    <dxf>
      <font>
        <strike val="0"/>
        <outline val="0"/>
        <shadow val="0"/>
        <u val="none"/>
        <vertAlign val="baseline"/>
        <sz val="12"/>
        <name val="Arial"/>
        <scheme val="none"/>
      </font>
      <numFmt numFmtId="3" formatCode="#,##0"/>
      <fill>
        <patternFill patternType="solid">
          <fgColor indexed="64"/>
          <bgColor rgb="FFC00000"/>
        </patternFill>
      </fill>
      <alignment horizontal="center" vertical="center" textRotation="0" wrapText="1" indent="0" justifyLastLine="0" shrinkToFit="0" readingOrder="0"/>
      <border diagonalUp="0" diagonalDown="0" outline="0">
        <left style="thin">
          <color rgb="FFC00000"/>
        </left>
        <right style="thin">
          <color rgb="FFC00000"/>
        </right>
        <top/>
        <bottom/>
      </border>
      <protection locked="1" hidden="1"/>
    </dxf>
    <dxf>
      <font>
        <b/>
        <i val="0"/>
        <color rgb="FFC00000"/>
      </font>
    </dxf>
    <dxf>
      <font>
        <b/>
        <i val="0"/>
        <color rgb="FFC0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dealerbg.ucfin.it/XA-XLA-PF/login.jsp?app=CRC"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5</xdr:col>
      <xdr:colOff>685800</xdr:colOff>
      <xdr:row>9</xdr:row>
      <xdr:rowOff>38100</xdr:rowOff>
    </xdr:from>
    <xdr:to>
      <xdr:col>11</xdr:col>
      <xdr:colOff>228600</xdr:colOff>
      <xdr:row>11</xdr:row>
      <xdr:rowOff>25400</xdr:rowOff>
    </xdr:to>
    <xdr:sp macro="" textlink="">
      <xdr:nvSpPr>
        <xdr:cNvPr id="1278" name="WordArt 6"/>
        <xdr:cNvSpPr>
          <a:spLocks noChangeArrowheads="1" noChangeShapeType="1" noTextEdit="1"/>
        </xdr:cNvSpPr>
      </xdr:nvSpPr>
      <xdr:spPr bwMode="auto">
        <a:xfrm>
          <a:off x="3276600" y="1549400"/>
          <a:ext cx="7442200" cy="342900"/>
        </a:xfrm>
        <a:prstGeom prst="rect">
          <a:avLst/>
        </a:prstGeom>
        <a:extLst>
          <a:ext uri="{91240B29-F687-4F45-9708-019B960494DF}">
            <a14:hiddenLine xmlns:a14="http://schemas.microsoft.com/office/drawing/2010/main" w="9525">
              <a:solidFill>
                <a:srgbClr val="000000"/>
              </a:solidFill>
              <a:round/>
              <a:headEnd/>
              <a:tailEnd/>
            </a14:hiddenLine>
          </a:ext>
        </a:extLst>
      </xdr:spPr>
      <xdr:txBody>
        <a:bodyPr vertOverflow="clip" wrap="none" lIns="91440" tIns="45720" rIns="91440" bIns="45720" fromWordArt="1" anchor="t">
          <a:prstTxWarp prst="textPlain">
            <a:avLst>
              <a:gd name="adj" fmla="val 50000"/>
            </a:avLst>
          </a:prstTxWarp>
        </a:bodyPr>
        <a:lstStyle/>
        <a:p>
          <a:pPr algn="ctr" rtl="0">
            <a:buNone/>
          </a:pPr>
          <a:r>
            <a:rPr lang="ru-RU" sz="1800" kern="10" cap="small" spc="0">
              <a:ln>
                <a:noFill/>
              </a:ln>
              <a:solidFill>
                <a:srgbClr val="FFFFFF"/>
              </a:solidFill>
              <a:effectLst>
                <a:outerShdw blurRad="63500" dist="38099" dir="2700000" algn="ctr" rotWithShape="0">
                  <a:srgbClr val="C0C0C0">
                    <a:alpha val="74998"/>
                  </a:srgbClr>
                </a:outerShdw>
              </a:effectLst>
              <a:latin typeface="Arial Black" charset="0"/>
              <a:ea typeface="Arial Black" charset="0"/>
              <a:cs typeface="Arial Black" charset="0"/>
            </a:rPr>
            <a:t>ФИНАНСОВ КАЛКУЛАТОР</a:t>
          </a:r>
          <a:endParaRPr lang="en-US" sz="1800" kern="10" cap="small" spc="0">
            <a:ln>
              <a:noFill/>
            </a:ln>
            <a:solidFill>
              <a:srgbClr val="FFFFFF"/>
            </a:solidFill>
            <a:effectLst>
              <a:outerShdw blurRad="63500" dist="38099" dir="2700000" algn="ctr" rotWithShape="0">
                <a:srgbClr val="C0C0C0">
                  <a:alpha val="74998"/>
                </a:srgbClr>
              </a:outerShdw>
            </a:effectLst>
            <a:latin typeface="Arial Black" charset="0"/>
            <a:ea typeface="Arial Black" charset="0"/>
            <a:cs typeface="Arial Black" charset="0"/>
          </a:endParaRPr>
        </a:p>
      </xdr:txBody>
    </xdr:sp>
    <xdr:clientData/>
  </xdr:twoCellAnchor>
  <xdr:twoCellAnchor>
    <xdr:from>
      <xdr:col>4</xdr:col>
      <xdr:colOff>12700</xdr:colOff>
      <xdr:row>2</xdr:row>
      <xdr:rowOff>0</xdr:rowOff>
    </xdr:from>
    <xdr:to>
      <xdr:col>7</xdr:col>
      <xdr:colOff>63500</xdr:colOff>
      <xdr:row>8</xdr:row>
      <xdr:rowOff>12700</xdr:rowOff>
    </xdr:to>
    <xdr:pic>
      <xdr:nvPicPr>
        <xdr:cNvPr id="1279" name="Picture 44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2700" y="127000"/>
          <a:ext cx="1917700" cy="124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101600</xdr:colOff>
      <xdr:row>1</xdr:row>
      <xdr:rowOff>50800</xdr:rowOff>
    </xdr:from>
    <xdr:to>
      <xdr:col>13</xdr:col>
      <xdr:colOff>0</xdr:colOff>
      <xdr:row>6</xdr:row>
      <xdr:rowOff>25400</xdr:rowOff>
    </xdr:to>
    <xdr:pic>
      <xdr:nvPicPr>
        <xdr:cNvPr id="1280" name="Picture 55" descr="4763_ie7bellissimo">
          <a:hlinkClick xmlns:r="http://schemas.openxmlformats.org/officeDocument/2006/relationships" r:id="rId2"/>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91800" y="88900"/>
          <a:ext cx="927100" cy="81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xdr:row>
      <xdr:rowOff>127000</xdr:rowOff>
    </xdr:from>
    <xdr:to>
      <xdr:col>2</xdr:col>
      <xdr:colOff>660400</xdr:colOff>
      <xdr:row>2</xdr:row>
      <xdr:rowOff>355600</xdr:rowOff>
    </xdr:to>
    <xdr:pic>
      <xdr:nvPicPr>
        <xdr:cNvPr id="3280" name="Picture 3" descr="UC Cons Fin 3D.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600" y="165100"/>
          <a:ext cx="2273300" cy="660400"/>
        </a:xfrm>
        <a:prstGeom prst="rect">
          <a:avLst/>
        </a:prstGeom>
        <a:noFill/>
        <a:ln w="9525">
          <a:solidFill>
            <a:srgbClr val="404040"/>
          </a:solidFill>
          <a:miter lim="800000"/>
          <a:headEnd/>
          <a:tailEnd/>
        </a:ln>
        <a:effectLst>
          <a:outerShdw blurRad="88900" dist="63500" dir="2399993" sx="100999" sy="100999" algn="tl" rotWithShape="0">
            <a:srgbClr val="000000">
              <a:alpha val="5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406400</xdr:colOff>
      <xdr:row>3</xdr:row>
      <xdr:rowOff>12700</xdr:rowOff>
    </xdr:from>
    <xdr:to>
      <xdr:col>8</xdr:col>
      <xdr:colOff>12700</xdr:colOff>
      <xdr:row>3</xdr:row>
      <xdr:rowOff>12700</xdr:rowOff>
    </xdr:to>
    <xdr:sp macro="" textlink="">
      <xdr:nvSpPr>
        <xdr:cNvPr id="3281" name="Line 11"/>
        <xdr:cNvSpPr>
          <a:spLocks noChangeShapeType="1"/>
        </xdr:cNvSpPr>
      </xdr:nvSpPr>
      <xdr:spPr bwMode="auto">
        <a:xfrm>
          <a:off x="368300" y="1016000"/>
          <a:ext cx="16421100" cy="0"/>
        </a:xfrm>
        <a:prstGeom prst="line">
          <a:avLst/>
        </a:prstGeom>
        <a:noFill/>
        <a:ln w="25400">
          <a:solidFill>
            <a:srgbClr val="C0C0C0"/>
          </a:solidFill>
          <a:round/>
          <a:headEnd/>
          <a:tailEnd/>
        </a:ln>
        <a:effectLst>
          <a:outerShdw blurRad="63500" dist="38099" dir="2700000" algn="ctr" rotWithShape="0">
            <a:srgbClr val="000000">
              <a:alpha val="74998"/>
            </a:srgbClr>
          </a:outerShdw>
        </a:effectLst>
        <a:extLst>
          <a:ext uri="{909E8E84-426E-40DD-AFC4-6F175D3DCCD1}">
            <a14:hiddenFill xmlns:a14="http://schemas.microsoft.com/office/drawing/2010/main">
              <a:noFill/>
            </a14:hiddenFill>
          </a:ext>
        </a:extLst>
      </xdr:spPr>
      <xdr:txBody>
        <a:bodyPr rtlCol="0"/>
        <a:lstStyle/>
        <a:p>
          <a:pPr algn="ctr"/>
          <a:endParaRPr lang="en-US"/>
        </a:p>
      </xdr:txBody>
    </xdr:sp>
    <xdr:clientData/>
  </xdr:twoCellAnchor>
  <xdr:twoCellAnchor>
    <xdr:from>
      <xdr:col>1</xdr:col>
      <xdr:colOff>0</xdr:colOff>
      <xdr:row>1</xdr:row>
      <xdr:rowOff>0</xdr:rowOff>
    </xdr:from>
    <xdr:to>
      <xdr:col>8</xdr:col>
      <xdr:colOff>12700</xdr:colOff>
      <xdr:row>1</xdr:row>
      <xdr:rowOff>0</xdr:rowOff>
    </xdr:to>
    <xdr:sp macro="" textlink="">
      <xdr:nvSpPr>
        <xdr:cNvPr id="3282" name="Line 10"/>
        <xdr:cNvSpPr>
          <a:spLocks noChangeShapeType="1"/>
        </xdr:cNvSpPr>
      </xdr:nvSpPr>
      <xdr:spPr bwMode="auto">
        <a:xfrm>
          <a:off x="368300" y="38100"/>
          <a:ext cx="16421100" cy="0"/>
        </a:xfrm>
        <a:prstGeom prst="line">
          <a:avLst/>
        </a:prstGeom>
        <a:noFill/>
        <a:ln w="19050">
          <a:solidFill>
            <a:srgbClr val="C0C0C0"/>
          </a:solidFill>
          <a:round/>
          <a:headEnd/>
          <a:tailEnd/>
        </a:ln>
        <a:effectLst>
          <a:outerShdw blurRad="63500" dist="38099" dir="2700000" algn="ctr" rotWithShape="0">
            <a:srgbClr val="000000">
              <a:alpha val="74998"/>
            </a:srgbClr>
          </a:outerShdw>
        </a:effectLst>
        <a:extLst>
          <a:ext uri="{909E8E84-426E-40DD-AFC4-6F175D3DCCD1}">
            <a14:hiddenFill xmlns:a14="http://schemas.microsoft.com/office/drawing/2010/main">
              <a:noFill/>
            </a14:hiddenFill>
          </a:ext>
        </a:extLst>
      </xdr:spPr>
      <xdr:txBody>
        <a:bodyPr rtlCol="0"/>
        <a:lstStyle/>
        <a:p>
          <a:pPr algn="ctr"/>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20</xdr:row>
      <xdr:rowOff>88900</xdr:rowOff>
    </xdr:from>
    <xdr:to>
      <xdr:col>52</xdr:col>
      <xdr:colOff>25400</xdr:colOff>
      <xdr:row>21</xdr:row>
      <xdr:rowOff>152400</xdr:rowOff>
    </xdr:to>
    <xdr:sp macro="" textlink="">
      <xdr:nvSpPr>
        <xdr:cNvPr id="4262" name="Rectangle 1"/>
        <xdr:cNvSpPr>
          <a:spLocks noChangeArrowheads="1"/>
        </xdr:cNvSpPr>
      </xdr:nvSpPr>
      <xdr:spPr bwMode="auto">
        <a:xfrm>
          <a:off x="292100" y="3911600"/>
          <a:ext cx="14922500" cy="266700"/>
        </a:xfrm>
        <a:prstGeom prst="rect">
          <a:avLst/>
        </a:prstGeom>
        <a:solidFill>
          <a:srgbClr val="CC0000"/>
        </a:solidFill>
        <a:ln>
          <a:noFill/>
        </a:ln>
        <a:extLst>
          <a:ext uri="{91240B29-F687-4F45-9708-019B960494DF}">
            <a14:hiddenLine xmlns:a14="http://schemas.microsoft.com/office/drawing/2010/main" w="25400">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200" b="1" i="0" u="none" strike="noStrike" baseline="0">
              <a:solidFill>
                <a:srgbClr val="FFFFFF"/>
              </a:solidFill>
              <a:latin typeface="Arial"/>
              <a:ea typeface="Arial"/>
              <a:cs typeface="Arial"/>
            </a:rPr>
            <a:t>ЛИЧНИ ДАННИ НА ПОТРЕБИТЕЛЯ</a:t>
          </a:r>
        </a:p>
      </xdr:txBody>
    </xdr:sp>
    <xdr:clientData/>
  </xdr:twoCellAnchor>
  <xdr:twoCellAnchor>
    <xdr:from>
      <xdr:col>1</xdr:col>
      <xdr:colOff>0</xdr:colOff>
      <xdr:row>42</xdr:row>
      <xdr:rowOff>88900</xdr:rowOff>
    </xdr:from>
    <xdr:to>
      <xdr:col>52</xdr:col>
      <xdr:colOff>25400</xdr:colOff>
      <xdr:row>43</xdr:row>
      <xdr:rowOff>152400</xdr:rowOff>
    </xdr:to>
    <xdr:sp macro="" textlink="">
      <xdr:nvSpPr>
        <xdr:cNvPr id="4263" name="Rectangle 2"/>
        <xdr:cNvSpPr>
          <a:spLocks noChangeArrowheads="1"/>
        </xdr:cNvSpPr>
      </xdr:nvSpPr>
      <xdr:spPr bwMode="auto">
        <a:xfrm>
          <a:off x="292100" y="8470900"/>
          <a:ext cx="14922500" cy="266700"/>
        </a:xfrm>
        <a:prstGeom prst="rect">
          <a:avLst/>
        </a:prstGeom>
        <a:solidFill>
          <a:srgbClr val="CC0000"/>
        </a:solidFill>
        <a:ln>
          <a:noFill/>
        </a:ln>
        <a:extLst>
          <a:ext uri="{91240B29-F687-4F45-9708-019B960494DF}">
            <a14:hiddenLine xmlns:a14="http://schemas.microsoft.com/office/drawing/2010/main" w="25400">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200" b="1" i="0" u="none" strike="noStrike" baseline="0">
              <a:solidFill>
                <a:srgbClr val="FFFFFF"/>
              </a:solidFill>
              <a:latin typeface="Arial"/>
              <a:ea typeface="Arial"/>
              <a:cs typeface="Arial"/>
            </a:rPr>
            <a:t>МЕСТОРАБОТА И/ИЛИ ТРУДОВА ЗАЕТОСТ НА ПОТРЕБИТЕЛЯ</a:t>
          </a:r>
        </a:p>
      </xdr:txBody>
    </xdr:sp>
    <xdr:clientData/>
  </xdr:twoCellAnchor>
  <xdr:twoCellAnchor>
    <xdr:from>
      <xdr:col>1</xdr:col>
      <xdr:colOff>0</xdr:colOff>
      <xdr:row>49</xdr:row>
      <xdr:rowOff>88900</xdr:rowOff>
    </xdr:from>
    <xdr:to>
      <xdr:col>52</xdr:col>
      <xdr:colOff>25400</xdr:colOff>
      <xdr:row>50</xdr:row>
      <xdr:rowOff>152400</xdr:rowOff>
    </xdr:to>
    <xdr:sp macro="" textlink="">
      <xdr:nvSpPr>
        <xdr:cNvPr id="4264" name="Rectangle 3"/>
        <xdr:cNvSpPr>
          <a:spLocks noChangeArrowheads="1"/>
        </xdr:cNvSpPr>
      </xdr:nvSpPr>
      <xdr:spPr bwMode="auto">
        <a:xfrm>
          <a:off x="292100" y="9918700"/>
          <a:ext cx="14922500" cy="266700"/>
        </a:xfrm>
        <a:prstGeom prst="rect">
          <a:avLst/>
        </a:prstGeom>
        <a:solidFill>
          <a:srgbClr val="CC0000"/>
        </a:solidFill>
        <a:ln>
          <a:noFill/>
        </a:ln>
        <a:extLst>
          <a:ext uri="{91240B29-F687-4F45-9708-019B960494DF}">
            <a14:hiddenLine xmlns:a14="http://schemas.microsoft.com/office/drawing/2010/main" w="25400">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200" b="1" i="0" u="none" strike="noStrike" baseline="0">
              <a:solidFill>
                <a:srgbClr val="FFFFFF"/>
              </a:solidFill>
              <a:latin typeface="Arial"/>
              <a:ea typeface="Arial"/>
              <a:cs typeface="Arial"/>
            </a:rPr>
            <a:t>ФИНАНСОВА ИНФОРМАЦИЯ	</a:t>
          </a:r>
        </a:p>
      </xdr:txBody>
    </xdr:sp>
    <xdr:clientData/>
  </xdr:twoCellAnchor>
  <xdr:twoCellAnchor editAs="oneCell">
    <xdr:from>
      <xdr:col>0</xdr:col>
      <xdr:colOff>215900</xdr:colOff>
      <xdr:row>1</xdr:row>
      <xdr:rowOff>0</xdr:rowOff>
    </xdr:from>
    <xdr:to>
      <xdr:col>9</xdr:col>
      <xdr:colOff>165100</xdr:colOff>
      <xdr:row>5</xdr:row>
      <xdr:rowOff>25400</xdr:rowOff>
    </xdr:to>
    <xdr:pic>
      <xdr:nvPicPr>
        <xdr:cNvPr id="4265" name="Picture 10" descr="UC Cons Fin 3D.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900" y="177800"/>
          <a:ext cx="25781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36</xdr:row>
      <xdr:rowOff>165100</xdr:rowOff>
    </xdr:from>
    <xdr:to>
      <xdr:col>52</xdr:col>
      <xdr:colOff>25400</xdr:colOff>
      <xdr:row>37</xdr:row>
      <xdr:rowOff>241300</xdr:rowOff>
    </xdr:to>
    <xdr:sp macro="" textlink="">
      <xdr:nvSpPr>
        <xdr:cNvPr id="4266" name="Rectangle 5"/>
        <xdr:cNvSpPr>
          <a:spLocks noChangeArrowheads="1"/>
        </xdr:cNvSpPr>
      </xdr:nvSpPr>
      <xdr:spPr bwMode="auto">
        <a:xfrm>
          <a:off x="292100" y="7239000"/>
          <a:ext cx="14922500" cy="266700"/>
        </a:xfrm>
        <a:prstGeom prst="rect">
          <a:avLst/>
        </a:prstGeom>
        <a:solidFill>
          <a:srgbClr val="CC0000"/>
        </a:solidFill>
        <a:ln>
          <a:noFill/>
        </a:ln>
        <a:extLst>
          <a:ext uri="{91240B29-F687-4F45-9708-019B960494DF}">
            <a14:hiddenLine xmlns:a14="http://schemas.microsoft.com/office/drawing/2010/main" w="25400">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200" b="1" i="0" u="none" strike="noStrike" baseline="0">
              <a:solidFill>
                <a:srgbClr val="FFFFFF"/>
              </a:solidFill>
              <a:latin typeface="Arial"/>
              <a:ea typeface="Arial"/>
              <a:cs typeface="Arial"/>
            </a:rPr>
            <a:t>ДАННИ ЗА ПАРТНЬОРА</a:t>
          </a:r>
        </a:p>
      </xdr:txBody>
    </xdr:sp>
    <xdr:clientData/>
  </xdr:twoCellAnchor>
  <xdr:twoCellAnchor>
    <xdr:from>
      <xdr:col>0</xdr:col>
      <xdr:colOff>266700</xdr:colOff>
      <xdr:row>59</xdr:row>
      <xdr:rowOff>101600</xdr:rowOff>
    </xdr:from>
    <xdr:to>
      <xdr:col>52</xdr:col>
      <xdr:colOff>12700</xdr:colOff>
      <xdr:row>60</xdr:row>
      <xdr:rowOff>177800</xdr:rowOff>
    </xdr:to>
    <xdr:sp macro="" textlink="">
      <xdr:nvSpPr>
        <xdr:cNvPr id="4267" name="Rectangle 6"/>
        <xdr:cNvSpPr>
          <a:spLocks noChangeArrowheads="1"/>
        </xdr:cNvSpPr>
      </xdr:nvSpPr>
      <xdr:spPr bwMode="auto">
        <a:xfrm>
          <a:off x="266700" y="11925300"/>
          <a:ext cx="14935200" cy="254000"/>
        </a:xfrm>
        <a:prstGeom prst="rect">
          <a:avLst/>
        </a:prstGeom>
        <a:solidFill>
          <a:srgbClr val="CC0000"/>
        </a:solidFill>
        <a:ln>
          <a:noFill/>
        </a:ln>
        <a:extLst>
          <a:ext uri="{91240B29-F687-4F45-9708-019B960494DF}">
            <a14:hiddenLine xmlns:a14="http://schemas.microsoft.com/office/drawing/2010/main" w="25400">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200" b="1" i="0" u="none" strike="noStrike" baseline="0">
              <a:solidFill>
                <a:srgbClr val="FFFFFF"/>
              </a:solidFill>
              <a:latin typeface="Arial"/>
              <a:ea typeface="Arial"/>
              <a:cs typeface="Arial"/>
            </a:rPr>
            <a:t>ДАННИ НА ПОРЪЧИТЕЛЯ	</a:t>
          </a:r>
        </a:p>
      </xdr:txBody>
    </xdr:sp>
    <xdr:clientData/>
  </xdr:twoCellAnchor>
  <xdr:twoCellAnchor>
    <xdr:from>
      <xdr:col>1</xdr:col>
      <xdr:colOff>0</xdr:colOff>
      <xdr:row>70</xdr:row>
      <xdr:rowOff>101600</xdr:rowOff>
    </xdr:from>
    <xdr:to>
      <xdr:col>52</xdr:col>
      <xdr:colOff>25400</xdr:colOff>
      <xdr:row>71</xdr:row>
      <xdr:rowOff>165100</xdr:rowOff>
    </xdr:to>
    <xdr:sp macro="" textlink="">
      <xdr:nvSpPr>
        <xdr:cNvPr id="4268" name="Rectangle 7"/>
        <xdr:cNvSpPr>
          <a:spLocks noChangeArrowheads="1"/>
        </xdr:cNvSpPr>
      </xdr:nvSpPr>
      <xdr:spPr bwMode="auto">
        <a:xfrm>
          <a:off x="292100" y="14071600"/>
          <a:ext cx="14922500" cy="254000"/>
        </a:xfrm>
        <a:prstGeom prst="rect">
          <a:avLst/>
        </a:prstGeom>
        <a:solidFill>
          <a:srgbClr val="CC0000"/>
        </a:solidFill>
        <a:ln>
          <a:noFill/>
        </a:ln>
        <a:extLst>
          <a:ext uri="{91240B29-F687-4F45-9708-019B960494DF}">
            <a14:hiddenLine xmlns:a14="http://schemas.microsoft.com/office/drawing/2010/main" w="25400">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200" b="1" i="0" u="none" strike="noStrike" baseline="0">
              <a:solidFill>
                <a:srgbClr val="FFFFFF"/>
              </a:solidFill>
              <a:latin typeface="Arial"/>
              <a:ea typeface="Arial"/>
              <a:cs typeface="Arial"/>
            </a:rPr>
            <a:t>ХАРАКТЕРИСТИКИ НА СТОКАТА И УСЛОВИЯ НА КРЕДИТА</a:t>
          </a:r>
        </a:p>
      </xdr:txBody>
    </xdr:sp>
    <xdr:clientData/>
  </xdr:twoCellAnchor>
  <xdr:twoCellAnchor editAs="oneCell">
    <xdr:from>
      <xdr:col>0</xdr:col>
      <xdr:colOff>177800</xdr:colOff>
      <xdr:row>108</xdr:row>
      <xdr:rowOff>76200</xdr:rowOff>
    </xdr:from>
    <xdr:to>
      <xdr:col>9</xdr:col>
      <xdr:colOff>228600</xdr:colOff>
      <xdr:row>112</xdr:row>
      <xdr:rowOff>139700</xdr:rowOff>
    </xdr:to>
    <xdr:pic>
      <xdr:nvPicPr>
        <xdr:cNvPr id="4269" name="Picture 10" descr="UC Cons Fin 3D.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800" y="21424900"/>
          <a:ext cx="2679700" cy="78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241300</xdr:colOff>
      <xdr:row>9</xdr:row>
      <xdr:rowOff>127000</xdr:rowOff>
    </xdr:from>
    <xdr:to>
      <xdr:col>52</xdr:col>
      <xdr:colOff>25400</xdr:colOff>
      <xdr:row>10</xdr:row>
      <xdr:rowOff>165100</xdr:rowOff>
    </xdr:to>
    <xdr:sp macro="" textlink="">
      <xdr:nvSpPr>
        <xdr:cNvPr id="4270" name="Rectangle 9"/>
        <xdr:cNvSpPr>
          <a:spLocks noChangeArrowheads="1"/>
        </xdr:cNvSpPr>
      </xdr:nvSpPr>
      <xdr:spPr bwMode="auto">
        <a:xfrm>
          <a:off x="241300" y="1778000"/>
          <a:ext cx="14973300" cy="241300"/>
        </a:xfrm>
        <a:prstGeom prst="rect">
          <a:avLst/>
        </a:prstGeom>
        <a:solidFill>
          <a:srgbClr val="CC0000"/>
        </a:solidFill>
        <a:ln>
          <a:noFill/>
        </a:ln>
        <a:extLst>
          <a:ext uri="{91240B29-F687-4F45-9708-019B960494DF}">
            <a14:hiddenLine xmlns:a14="http://schemas.microsoft.com/office/drawing/2010/main" w="25400">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200" b="1" i="0" u="none" strike="noStrike" baseline="0">
              <a:solidFill>
                <a:srgbClr val="FFFFFF"/>
              </a:solidFill>
              <a:latin typeface="Arial"/>
              <a:ea typeface="Arial"/>
              <a:cs typeface="Arial"/>
            </a:rPr>
            <a:t>КРЕДИТЕН ПОСРЕДНИК</a:t>
          </a:r>
        </a:p>
      </xdr:txBody>
    </xdr:sp>
    <xdr:clientData/>
  </xdr:twoCellAnchor>
  <xdr:twoCellAnchor>
    <xdr:from>
      <xdr:col>1</xdr:col>
      <xdr:colOff>12700</xdr:colOff>
      <xdr:row>114</xdr:row>
      <xdr:rowOff>0</xdr:rowOff>
    </xdr:from>
    <xdr:to>
      <xdr:col>52</xdr:col>
      <xdr:colOff>38100</xdr:colOff>
      <xdr:row>116</xdr:row>
      <xdr:rowOff>0</xdr:rowOff>
    </xdr:to>
    <xdr:sp macro="" textlink="">
      <xdr:nvSpPr>
        <xdr:cNvPr id="4271" name="Rectangle 10"/>
        <xdr:cNvSpPr>
          <a:spLocks noChangeArrowheads="1"/>
        </xdr:cNvSpPr>
      </xdr:nvSpPr>
      <xdr:spPr bwMode="auto">
        <a:xfrm>
          <a:off x="304800" y="22453600"/>
          <a:ext cx="14922500" cy="406400"/>
        </a:xfrm>
        <a:prstGeom prst="rect">
          <a:avLst/>
        </a:prstGeom>
        <a:solidFill>
          <a:srgbClr val="CC0000"/>
        </a:solidFill>
        <a:ln>
          <a:noFill/>
        </a:ln>
        <a:extLst>
          <a:ext uri="{91240B29-F687-4F45-9708-019B960494DF}">
            <a14:hiddenLine xmlns:a14="http://schemas.microsoft.com/office/drawing/2010/main" w="25400">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200" b="1" i="0" u="none" strike="noStrike" baseline="0">
              <a:solidFill>
                <a:srgbClr val="FFFFFF"/>
              </a:solidFill>
              <a:latin typeface="Arial"/>
              <a:ea typeface="Arial"/>
              <a:cs typeface="Arial"/>
            </a:rPr>
            <a:t>ДЕКЛАРАЦИЯ ЗА ПРИЕМАНЕ НА ЗАСТРАХОВАНЕТО И ОБЩИТЕ УСЛОВИЯ ЗА ЗАСТРАХОВКА "ЗАЩИТА МАКС" ИЛИ "66 ПЛЮС"**       </a:t>
          </a:r>
        </a:p>
        <a:p>
          <a:pPr algn="l" rtl="0">
            <a:defRPr sz="1000"/>
          </a:pPr>
          <a:r>
            <a:rPr lang="en-US" sz="1200" b="1" i="0" u="none" strike="noStrike" baseline="0">
              <a:solidFill>
                <a:srgbClr val="FFFFFF"/>
              </a:solidFill>
              <a:latin typeface="Arial"/>
              <a:ea typeface="Arial"/>
              <a:cs typeface="Arial"/>
            </a:rPr>
            <a:t>/ВАЖИ В СЛУЧАЙ, ЧЕ ИМА СКЛЮЧЕНА ЗАСТРАХОВКА/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partments_New/NonBanking/Business%20Development/Marketing/AF/100+AF-no%20GT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EPARTMENTS/MARKETING/CACULATORS/Calculators-Cardif%200.0519%25%20&amp;%200.1113%25/UCB%20CALCULATOR_V22.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0040929%20PreventiviDeal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алкулатор"/>
      <sheetName val="Преддоговорна информация"/>
      <sheetName val="Погасителен план"/>
      <sheetName val="AF"/>
    </sheetNames>
    <sheetDataSet>
      <sheetData sheetId="0"/>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Предварителен анализ"/>
      <sheetName val="2. Калкулатор"/>
      <sheetName val="3. Погасителен план"/>
      <sheetName val="Cor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adenza"/>
      <sheetName val="preventivi"/>
      <sheetName val="Foglio1"/>
    </sheetNames>
    <sheetDataSet>
      <sheetData sheetId="0"/>
      <sheetData sheetId="1"/>
      <sheetData sheetId="2">
        <row r="9">
          <cell r="D9">
            <v>0</v>
          </cell>
        </row>
        <row r="10">
          <cell r="E10">
            <v>31.700000000000003</v>
          </cell>
        </row>
      </sheetData>
    </sheetDataSet>
  </externalBook>
</externalLink>
</file>

<file path=xl/tables/table1.xml><?xml version="1.0" encoding="utf-8"?>
<table xmlns="http://schemas.openxmlformats.org/spreadsheetml/2006/main" id="1" name="Table2" displayName="Table2" ref="B25:H98" totalsRowShown="0" headerRowDxfId="16" dataDxfId="14" headerRowBorderDxfId="15" tableBorderDxfId="13" totalsRowBorderDxfId="12" headerRowCellStyle="Normal 2">
  <autoFilter ref="B25:H98"/>
  <tableColumns count="7">
    <tableColumn id="1" name="Брой месечни вноски" dataDxfId="11" dataCellStyle="Comma"/>
    <tableColumn id="8" name="Падежна дата" dataDxfId="10" dataCellStyle="Comma"/>
    <tableColumn id="3" name="Размер на месечна вноска (лв.)" dataDxfId="9" dataCellStyle="Comma"/>
    <tableColumn id="4" name="Лихва по месечна вноска" dataDxfId="8" dataCellStyle="Comma"/>
    <tableColumn id="5" name="Изплатена част от главница по месечна вноска (лв.)" dataDxfId="7" dataCellStyle="Comma"/>
    <tableColumn id="2" name="Оставащи задължения след погасяване на месечна вноска (лв.)" dataDxfId="6" dataCellStyle="Comma"/>
    <tableColumn id="6" name="Оставаща част от главница след погасяване на месечна вноска (лв.)" dataDxfId="5" dataCellStyle="Comma"/>
  </tableColumns>
  <tableStyleInfo name="TableStyleLight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pageSetUpPr autoPageBreaks="0"/>
  </sheetPr>
  <dimension ref="C1:IV379"/>
  <sheetViews>
    <sheetView showGridLines="0" showRowColHeaders="0" showZeros="0" tabSelected="1" showOutlineSymbols="0" zoomScale="75" workbookViewId="0">
      <selection activeCell="K18" sqref="K18"/>
    </sheetView>
  </sheetViews>
  <sheetFormatPr defaultColWidth="10.42578125" defaultRowHeight="12.75"/>
  <cols>
    <col min="1" max="2" width="9.140625" style="58" customWidth="1"/>
    <col min="3" max="3" width="11.7109375" style="58" customWidth="1"/>
    <col min="4" max="4" width="3.28515625" style="58" customWidth="1"/>
    <col min="5" max="5" width="0.7109375" style="58" customWidth="1"/>
    <col min="6" max="6" width="9.140625" style="58" customWidth="1"/>
    <col min="7" max="7" width="14.7109375" style="58" customWidth="1"/>
    <col min="8" max="8" width="3.42578125" style="58" customWidth="1"/>
    <col min="9" max="9" width="18" style="58" customWidth="1"/>
    <col min="10" max="10" width="6.28515625" style="58" customWidth="1"/>
    <col min="11" max="11" width="52" style="58" bestFit="1" customWidth="1"/>
    <col min="12" max="12" width="9.140625" style="58" customWidth="1"/>
    <col min="13" max="13" width="4.28515625" style="58" customWidth="1"/>
    <col min="14" max="14" width="9.140625" style="60" customWidth="1"/>
    <col min="15" max="20" width="9.85546875" style="60" bestFit="1" customWidth="1"/>
    <col min="21" max="21" width="9.28515625" style="60" bestFit="1" customWidth="1"/>
    <col min="22" max="24" width="9.140625" style="60" customWidth="1"/>
    <col min="25" max="25" width="18.28515625" style="60" bestFit="1" customWidth="1"/>
    <col min="26" max="26" width="18.42578125" style="60" bestFit="1" customWidth="1"/>
    <col min="27" max="30" width="9.140625" style="60" customWidth="1"/>
    <col min="31" max="31" width="11.42578125" style="60" bestFit="1" customWidth="1"/>
    <col min="32" max="32" width="18.28515625" style="58" bestFit="1" customWidth="1"/>
    <col min="33" max="33" width="9.140625" style="58" customWidth="1"/>
    <col min="34" max="34" width="8" style="61" customWidth="1"/>
    <col min="35" max="35" width="9.7109375" style="58" bestFit="1" customWidth="1"/>
    <col min="36" max="218" width="9.140625" style="58" customWidth="1"/>
    <col min="219" max="229" width="9.140625" style="62" customWidth="1"/>
    <col min="230" max="236" width="9.140625" style="58" customWidth="1"/>
    <col min="237" max="237" width="9.85546875" style="58" bestFit="1" customWidth="1"/>
    <col min="238" max="247" width="9.140625" style="58" customWidth="1"/>
    <col min="248" max="248" width="18.28515625" style="58" bestFit="1" customWidth="1"/>
    <col min="249" max="254" width="9.28515625" style="58" bestFit="1" customWidth="1"/>
    <col min="255" max="255" width="8.85546875" style="58" customWidth="1"/>
    <col min="256" max="256" width="10.42578125" style="58" bestFit="1"/>
    <col min="257" max="16384" width="10.42578125" style="58"/>
  </cols>
  <sheetData>
    <row r="1" spans="3:23" ht="3" customHeight="1" thickBot="1">
      <c r="D1" s="59"/>
      <c r="E1" s="59"/>
      <c r="F1" s="59"/>
      <c r="G1" s="59"/>
      <c r="H1" s="59"/>
      <c r="I1" s="59"/>
      <c r="J1" s="59"/>
      <c r="K1" s="59"/>
      <c r="L1" s="59"/>
      <c r="M1" s="59"/>
    </row>
    <row r="2" spans="3:23" ht="6.95" customHeight="1" thickTop="1">
      <c r="C2" s="63"/>
      <c r="D2" s="64"/>
      <c r="E2" s="65"/>
      <c r="F2" s="65"/>
      <c r="G2" s="65"/>
      <c r="H2" s="65"/>
      <c r="I2" s="65"/>
      <c r="J2" s="65"/>
      <c r="K2" s="65"/>
      <c r="L2" s="65"/>
      <c r="M2" s="65"/>
      <c r="N2" s="236"/>
      <c r="O2" s="58"/>
      <c r="P2" s="58"/>
      <c r="Q2" s="58"/>
      <c r="R2" s="58"/>
      <c r="S2" s="58"/>
      <c r="T2" s="58"/>
      <c r="U2" s="58"/>
      <c r="V2" s="58"/>
    </row>
    <row r="3" spans="3:23" ht="6" customHeight="1">
      <c r="C3" s="66"/>
      <c r="D3" s="67"/>
      <c r="E3" s="68"/>
      <c r="F3" s="68"/>
      <c r="G3" s="68"/>
      <c r="H3" s="68"/>
      <c r="I3" s="68"/>
      <c r="J3" s="68"/>
      <c r="K3" s="68"/>
      <c r="L3" s="68"/>
      <c r="M3" s="69"/>
      <c r="N3" s="58"/>
      <c r="O3" s="58"/>
      <c r="P3" s="58"/>
      <c r="Q3" s="58"/>
      <c r="R3" s="58"/>
      <c r="S3" s="58"/>
      <c r="T3" s="58"/>
      <c r="U3" s="58"/>
      <c r="V3" s="58"/>
    </row>
    <row r="4" spans="3:23" ht="18" customHeight="1">
      <c r="C4" s="66"/>
      <c r="D4" s="67"/>
      <c r="E4" s="68"/>
      <c r="F4" s="68"/>
      <c r="G4" s="68"/>
      <c r="H4" s="68"/>
      <c r="I4" s="68"/>
      <c r="J4" s="68"/>
      <c r="K4" s="98" t="s">
        <v>26</v>
      </c>
      <c r="L4" s="68"/>
      <c r="M4" s="69"/>
      <c r="N4" s="340"/>
      <c r="O4" s="340"/>
      <c r="P4" s="340"/>
      <c r="Q4" s="340"/>
      <c r="R4" s="340"/>
      <c r="S4" s="340"/>
      <c r="T4" s="340"/>
      <c r="U4" s="340"/>
      <c r="V4" s="340"/>
      <c r="W4" s="340"/>
    </row>
    <row r="5" spans="3:23" ht="15" customHeight="1">
      <c r="C5" s="66"/>
      <c r="D5" s="67"/>
      <c r="E5" s="68"/>
      <c r="F5" s="68"/>
      <c r="G5" s="68"/>
      <c r="H5" s="68"/>
      <c r="I5" s="68"/>
      <c r="J5" s="68"/>
      <c r="K5" s="238">
        <v>100</v>
      </c>
      <c r="L5" s="68"/>
      <c r="M5" s="69"/>
      <c r="N5" s="340"/>
      <c r="O5" s="340"/>
      <c r="P5" s="340"/>
      <c r="Q5" s="340"/>
      <c r="R5" s="340"/>
      <c r="S5" s="340"/>
      <c r="T5" s="340"/>
      <c r="U5" s="340"/>
      <c r="V5" s="340"/>
      <c r="W5" s="340"/>
    </row>
    <row r="6" spans="3:23" ht="20.25" customHeight="1">
      <c r="C6" s="66"/>
      <c r="D6" s="67"/>
      <c r="E6" s="68"/>
      <c r="F6" s="68"/>
      <c r="G6" s="68"/>
      <c r="H6" s="68"/>
      <c r="I6" s="68"/>
      <c r="J6" s="68"/>
      <c r="K6" s="68"/>
      <c r="L6" s="68"/>
      <c r="M6" s="69"/>
      <c r="N6" s="60" t="s">
        <v>167</v>
      </c>
      <c r="W6" s="340"/>
    </row>
    <row r="7" spans="3:23" ht="21" customHeight="1">
      <c r="C7" s="66"/>
      <c r="D7" s="67"/>
      <c r="E7" s="68"/>
      <c r="F7" s="68"/>
      <c r="G7" s="68"/>
      <c r="H7" s="68"/>
      <c r="I7" s="68"/>
      <c r="J7" s="68"/>
      <c r="K7" s="239" t="s">
        <v>34</v>
      </c>
      <c r="L7" s="68"/>
      <c r="M7" s="69"/>
      <c r="N7" s="60" t="s">
        <v>168</v>
      </c>
      <c r="W7" s="340"/>
    </row>
    <row r="8" spans="3:23" ht="17.25" customHeight="1">
      <c r="C8" s="66"/>
      <c r="D8" s="67"/>
      <c r="E8" s="68"/>
      <c r="F8" s="68"/>
      <c r="G8" s="68"/>
      <c r="H8" s="68"/>
      <c r="I8" s="68"/>
      <c r="J8" s="68"/>
      <c r="K8" s="68"/>
      <c r="L8" s="68"/>
      <c r="M8" s="69"/>
      <c r="W8" s="340"/>
    </row>
    <row r="9" spans="3:23" ht="12" customHeight="1">
      <c r="C9" s="66"/>
      <c r="D9" s="67"/>
      <c r="E9" s="68"/>
      <c r="F9" s="68"/>
      <c r="G9" s="68"/>
      <c r="H9" s="68"/>
      <c r="I9" s="68"/>
      <c r="J9" s="68"/>
      <c r="K9" s="68"/>
      <c r="L9" s="68"/>
      <c r="M9" s="69"/>
      <c r="W9" s="340"/>
    </row>
    <row r="10" spans="3:23">
      <c r="C10" s="66"/>
      <c r="D10" s="67"/>
      <c r="E10" s="68"/>
      <c r="F10" s="68"/>
      <c r="G10" s="68"/>
      <c r="H10" s="68"/>
      <c r="I10" s="68"/>
      <c r="J10" s="68"/>
      <c r="K10" s="68"/>
      <c r="L10" s="68"/>
      <c r="M10" s="69"/>
      <c r="W10" s="340"/>
    </row>
    <row r="11" spans="3:23">
      <c r="C11" s="66"/>
      <c r="D11" s="67"/>
      <c r="E11" s="68"/>
      <c r="F11" s="68"/>
      <c r="G11" s="68"/>
      <c r="H11" s="68"/>
      <c r="I11" s="68"/>
      <c r="J11" s="68"/>
      <c r="K11" s="68"/>
      <c r="L11" s="68"/>
      <c r="M11" s="69"/>
      <c r="W11" s="340"/>
    </row>
    <row r="12" spans="3:23" ht="9" customHeight="1">
      <c r="C12" s="66"/>
      <c r="D12" s="67"/>
      <c r="E12" s="68"/>
      <c r="F12" s="68"/>
      <c r="G12" s="68"/>
      <c r="H12" s="68"/>
      <c r="I12" s="68"/>
      <c r="J12" s="68"/>
      <c r="K12" s="68"/>
      <c r="L12" s="68"/>
      <c r="M12" s="69"/>
      <c r="W12" s="340"/>
    </row>
    <row r="13" spans="3:23" ht="3" customHeight="1">
      <c r="C13" s="66"/>
      <c r="D13" s="67"/>
      <c r="E13" s="68"/>
      <c r="F13" s="68"/>
      <c r="G13" s="68"/>
      <c r="H13" s="68"/>
      <c r="I13" s="68"/>
      <c r="J13" s="68"/>
      <c r="K13" s="68"/>
      <c r="L13" s="68"/>
      <c r="M13" s="69"/>
      <c r="W13" s="340"/>
    </row>
    <row r="14" spans="3:23" ht="15.75">
      <c r="C14" s="66"/>
      <c r="D14" s="67"/>
      <c r="E14" s="68"/>
      <c r="F14" s="70"/>
      <c r="G14" s="70"/>
      <c r="H14" s="70"/>
      <c r="I14" s="70"/>
      <c r="J14" s="70"/>
      <c r="K14" s="70"/>
      <c r="L14" s="71"/>
      <c r="M14" s="69"/>
      <c r="W14" s="340"/>
    </row>
    <row r="15" spans="3:23">
      <c r="C15" s="66"/>
      <c r="D15" s="67"/>
      <c r="E15" s="68"/>
      <c r="F15" s="343"/>
      <c r="G15" s="344"/>
      <c r="H15" s="345"/>
      <c r="I15" s="349"/>
      <c r="J15" s="349"/>
      <c r="K15" s="349"/>
      <c r="L15" s="349"/>
      <c r="M15" s="69"/>
      <c r="N15" s="60">
        <v>12</v>
      </c>
      <c r="P15" s="114"/>
      <c r="Q15" s="228" t="s">
        <v>160</v>
      </c>
      <c r="R15" s="229"/>
      <c r="W15" s="340"/>
    </row>
    <row r="16" spans="3:23">
      <c r="C16" s="66"/>
      <c r="D16" s="67"/>
      <c r="E16" s="68"/>
      <c r="F16" s="68"/>
      <c r="G16" s="72"/>
      <c r="H16" s="72"/>
      <c r="I16" s="72"/>
      <c r="J16" s="72"/>
      <c r="K16" s="72"/>
      <c r="L16" s="72"/>
      <c r="M16" s="69"/>
      <c r="N16" s="60">
        <v>15</v>
      </c>
      <c r="P16" s="114"/>
      <c r="Q16" s="228" t="s">
        <v>170</v>
      </c>
      <c r="R16" s="230">
        <v>3.7599999999999999E-3</v>
      </c>
      <c r="S16" s="143">
        <v>2.2200000000000002E-3</v>
      </c>
      <c r="W16" s="340"/>
    </row>
    <row r="17" spans="3:229">
      <c r="C17" s="66"/>
      <c r="D17" s="67"/>
      <c r="E17" s="68"/>
      <c r="F17" s="73"/>
      <c r="G17" s="74"/>
      <c r="H17" s="74"/>
      <c r="I17" s="74"/>
      <c r="J17" s="74"/>
      <c r="K17" s="75"/>
      <c r="L17" s="76"/>
      <c r="M17" s="69"/>
      <c r="N17" s="60">
        <v>18</v>
      </c>
      <c r="P17" s="114"/>
      <c r="Q17" s="228" t="s">
        <v>169</v>
      </c>
      <c r="R17" s="230">
        <v>5.5999999999999999E-3</v>
      </c>
      <c r="S17" s="143">
        <v>4.4299999999999999E-3</v>
      </c>
      <c r="W17" s="340"/>
    </row>
    <row r="18" spans="3:229" ht="19.5" thickBot="1">
      <c r="C18" s="66"/>
      <c r="D18" s="67"/>
      <c r="E18" s="68"/>
      <c r="F18" s="77"/>
      <c r="G18" s="78" t="s">
        <v>18</v>
      </c>
      <c r="H18" s="78"/>
      <c r="I18" s="79"/>
      <c r="J18" s="79" t="s">
        <v>16</v>
      </c>
      <c r="K18" s="80">
        <v>1000</v>
      </c>
      <c r="L18" s="81"/>
      <c r="M18" s="69"/>
      <c r="N18" s="60">
        <v>24</v>
      </c>
      <c r="R18" s="231"/>
      <c r="S18" s="231"/>
      <c r="T18" s="231"/>
      <c r="U18" s="231"/>
      <c r="W18" s="340"/>
    </row>
    <row r="19" spans="3:229" ht="13.5" thickTop="1">
      <c r="C19" s="66"/>
      <c r="D19" s="67"/>
      <c r="E19" s="68"/>
      <c r="F19" s="77"/>
      <c r="G19" s="71"/>
      <c r="H19" s="71"/>
      <c r="I19" s="68"/>
      <c r="J19" s="68"/>
      <c r="K19" s="82"/>
      <c r="L19" s="83"/>
      <c r="M19" s="69"/>
      <c r="N19" s="60">
        <v>36</v>
      </c>
      <c r="W19" s="340"/>
    </row>
    <row r="20" spans="3:229" ht="19.5" thickBot="1">
      <c r="C20" s="66"/>
      <c r="D20" s="67"/>
      <c r="E20" s="68"/>
      <c r="F20" s="77"/>
      <c r="G20" s="78" t="s">
        <v>19</v>
      </c>
      <c r="H20" s="78"/>
      <c r="I20" s="79"/>
      <c r="J20" s="79" t="s">
        <v>16</v>
      </c>
      <c r="K20" s="84"/>
      <c r="L20" s="81"/>
      <c r="M20" s="69"/>
      <c r="N20" s="60">
        <v>48</v>
      </c>
      <c r="W20" s="340"/>
    </row>
    <row r="21" spans="3:229" ht="14.25" thickTop="1" thickBot="1">
      <c r="C21" s="66"/>
      <c r="D21" s="67"/>
      <c r="E21" s="68"/>
      <c r="F21" s="77"/>
      <c r="G21" s="71"/>
      <c r="H21" s="71"/>
      <c r="I21" s="68"/>
      <c r="J21" s="68"/>
      <c r="K21" s="85"/>
      <c r="L21" s="83"/>
      <c r="M21" s="69"/>
      <c r="N21" s="232"/>
      <c r="O21" s="232"/>
      <c r="P21" s="232"/>
      <c r="Q21" s="232"/>
      <c r="R21" s="232"/>
      <c r="S21" s="232"/>
      <c r="T21" s="232"/>
      <c r="AE21" s="58"/>
      <c r="AG21" s="61"/>
      <c r="AH21" s="58"/>
      <c r="HJ21" s="62"/>
      <c r="HU21" s="58"/>
    </row>
    <row r="22" spans="3:229" ht="20.25" thickTop="1" thickBot="1">
      <c r="C22" s="66"/>
      <c r="D22" s="67"/>
      <c r="E22" s="68"/>
      <c r="F22" s="77"/>
      <c r="G22" s="78" t="s">
        <v>162</v>
      </c>
      <c r="H22" s="86"/>
      <c r="I22" s="86"/>
      <c r="J22" s="79"/>
      <c r="K22" s="87" t="s">
        <v>160</v>
      </c>
      <c r="L22" s="83"/>
      <c r="M22" s="69"/>
      <c r="AE22" s="58"/>
      <c r="AG22" s="61"/>
      <c r="AH22" s="58"/>
      <c r="HJ22" s="62"/>
      <c r="HU22" s="58"/>
    </row>
    <row r="23" spans="3:229" ht="14.25" thickTop="1" thickBot="1">
      <c r="C23" s="66"/>
      <c r="D23" s="67"/>
      <c r="E23" s="68"/>
      <c r="F23" s="77"/>
      <c r="G23" s="71"/>
      <c r="H23" s="71"/>
      <c r="I23" s="68"/>
      <c r="J23" s="68"/>
      <c r="K23" s="88"/>
      <c r="L23" s="83"/>
      <c r="M23" s="69"/>
      <c r="O23" s="232"/>
      <c r="P23" s="232"/>
      <c r="Q23" s="232"/>
      <c r="R23" s="232"/>
      <c r="S23" s="232"/>
      <c r="T23" s="232"/>
      <c r="U23" s="232"/>
      <c r="W23" s="340"/>
    </row>
    <row r="24" spans="3:229" ht="20.25" thickTop="1" thickBot="1">
      <c r="C24" s="66"/>
      <c r="D24" s="67"/>
      <c r="E24" s="68"/>
      <c r="F24" s="77"/>
      <c r="G24" s="78" t="s">
        <v>166</v>
      </c>
      <c r="H24" s="86"/>
      <c r="I24" s="86"/>
      <c r="J24" s="79"/>
      <c r="K24" s="87" t="s">
        <v>167</v>
      </c>
      <c r="L24" s="83"/>
      <c r="M24" s="69"/>
      <c r="O24" s="232"/>
      <c r="P24" s="232"/>
      <c r="Q24" s="232"/>
      <c r="R24" s="232"/>
      <c r="S24" s="232"/>
      <c r="T24" s="232"/>
      <c r="U24" s="232"/>
      <c r="W24" s="340"/>
    </row>
    <row r="25" spans="3:229" ht="13.5" thickTop="1">
      <c r="C25" s="66"/>
      <c r="D25" s="67"/>
      <c r="E25" s="68"/>
      <c r="F25" s="77"/>
      <c r="G25" s="71"/>
      <c r="H25" s="71"/>
      <c r="I25" s="68"/>
      <c r="J25" s="68"/>
      <c r="K25" s="88"/>
      <c r="L25" s="83"/>
      <c r="M25" s="69"/>
      <c r="O25" s="232"/>
      <c r="P25" s="232"/>
      <c r="Q25" s="232"/>
      <c r="R25" s="232"/>
      <c r="S25" s="232"/>
      <c r="T25" s="232"/>
      <c r="U25" s="232"/>
      <c r="W25" s="340"/>
    </row>
    <row r="26" spans="3:229" ht="18.75">
      <c r="C26" s="66"/>
      <c r="D26" s="67"/>
      <c r="E26" s="68"/>
      <c r="F26" s="77"/>
      <c r="G26" s="78" t="s">
        <v>163</v>
      </c>
      <c r="H26" s="86"/>
      <c r="I26" s="79"/>
      <c r="J26" s="79" t="s">
        <v>16</v>
      </c>
      <c r="K26" s="89">
        <f>IF(K22=Q15,0,TRUNC((K18-K20)*IF(AND(K24=N6,K22=Q16),R16,IF(AND(K24=N6,K22=Q17),R17,IF(AND(K24=N7,K22=Q16),S16,S17))),2)*K32)</f>
        <v>0</v>
      </c>
      <c r="L26" s="83"/>
      <c r="M26" s="69"/>
      <c r="W26" s="340"/>
    </row>
    <row r="27" spans="3:229">
      <c r="C27" s="66"/>
      <c r="D27" s="67"/>
      <c r="E27" s="68"/>
      <c r="F27" s="77"/>
      <c r="G27" s="71"/>
      <c r="H27" s="71"/>
      <c r="I27" s="68"/>
      <c r="J27" s="68"/>
      <c r="K27" s="88"/>
      <c r="L27" s="83"/>
      <c r="M27" s="69"/>
      <c r="N27" s="340"/>
      <c r="O27" s="341"/>
      <c r="P27" s="341"/>
      <c r="Q27" s="341"/>
      <c r="R27" s="341"/>
      <c r="S27" s="341"/>
      <c r="T27" s="341"/>
      <c r="U27" s="341"/>
      <c r="V27" s="340"/>
      <c r="W27" s="340"/>
    </row>
    <row r="28" spans="3:229" ht="13.5" thickBot="1">
      <c r="C28" s="66"/>
      <c r="D28" s="67"/>
      <c r="E28" s="68"/>
      <c r="F28" s="77"/>
      <c r="G28" s="71"/>
      <c r="H28" s="71"/>
      <c r="I28" s="68"/>
      <c r="J28" s="68"/>
      <c r="K28" s="88"/>
      <c r="L28" s="83"/>
      <c r="M28" s="69"/>
      <c r="N28" s="240"/>
      <c r="O28" s="240"/>
      <c r="P28" s="240"/>
      <c r="Q28" s="240"/>
      <c r="R28" s="240"/>
      <c r="S28" s="240"/>
      <c r="T28" s="240"/>
      <c r="U28" s="240"/>
      <c r="V28" s="58"/>
    </row>
    <row r="29" spans="3:229" ht="22.5" thickTop="1" thickBot="1">
      <c r="C29" s="66"/>
      <c r="D29" s="67"/>
      <c r="E29" s="68"/>
      <c r="F29" s="77"/>
      <c r="G29" s="78" t="s">
        <v>161</v>
      </c>
      <c r="H29" s="78"/>
      <c r="I29" s="79"/>
      <c r="J29" s="79" t="s">
        <v>16</v>
      </c>
      <c r="K29" s="91">
        <f>+K18-K20+K26</f>
        <v>1000</v>
      </c>
      <c r="L29" s="81"/>
      <c r="M29" s="69"/>
      <c r="N29" s="240"/>
      <c r="O29" s="240"/>
      <c r="P29" s="240"/>
      <c r="Q29" s="240"/>
      <c r="R29" s="240"/>
      <c r="S29" s="240"/>
      <c r="T29" s="240"/>
      <c r="U29" s="240"/>
      <c r="V29" s="58"/>
    </row>
    <row r="30" spans="3:229" ht="6.6" customHeight="1" thickTop="1">
      <c r="C30" s="66"/>
      <c r="D30" s="67"/>
      <c r="E30" s="68"/>
      <c r="F30" s="77"/>
      <c r="G30" s="70"/>
      <c r="H30" s="70"/>
      <c r="I30" s="92"/>
      <c r="J30" s="92"/>
      <c r="K30" s="93"/>
      <c r="L30" s="83"/>
      <c r="M30" s="69"/>
      <c r="N30" s="240"/>
      <c r="O30" s="240"/>
      <c r="P30" s="240"/>
      <c r="Q30" s="240"/>
      <c r="R30" s="240"/>
      <c r="S30" s="240"/>
      <c r="T30" s="240"/>
      <c r="U30" s="240"/>
      <c r="V30" s="58"/>
    </row>
    <row r="31" spans="3:229" ht="13.5" thickBot="1">
      <c r="C31" s="66"/>
      <c r="D31" s="67"/>
      <c r="E31" s="68"/>
      <c r="F31" s="77"/>
      <c r="G31" s="94"/>
      <c r="H31" s="94"/>
      <c r="I31" s="68"/>
      <c r="J31" s="68"/>
      <c r="K31" s="95"/>
      <c r="L31" s="83"/>
      <c r="M31" s="69"/>
      <c r="N31" s="240"/>
      <c r="O31" s="240"/>
      <c r="P31" s="240"/>
      <c r="Q31" s="240"/>
      <c r="R31" s="240"/>
      <c r="S31" s="240"/>
      <c r="T31" s="240"/>
      <c r="U31" s="240"/>
      <c r="V31" s="58"/>
    </row>
    <row r="32" spans="3:229" ht="20.25" thickTop="1" thickBot="1">
      <c r="C32" s="66"/>
      <c r="D32" s="67"/>
      <c r="E32" s="68"/>
      <c r="F32" s="77"/>
      <c r="G32" s="78" t="s">
        <v>20</v>
      </c>
      <c r="H32" s="78"/>
      <c r="I32" s="79"/>
      <c r="J32" s="79"/>
      <c r="K32" s="96">
        <v>12</v>
      </c>
      <c r="L32" s="81"/>
      <c r="M32" s="69"/>
      <c r="N32" s="58"/>
      <c r="O32" s="58"/>
      <c r="P32" s="58"/>
      <c r="Q32" s="58"/>
      <c r="R32" s="58"/>
      <c r="S32" s="58"/>
      <c r="T32" s="58"/>
      <c r="U32" s="58"/>
      <c r="V32" s="58"/>
    </row>
    <row r="33" spans="3:35" ht="3.95" customHeight="1" thickTop="1">
      <c r="C33" s="66"/>
      <c r="D33" s="67"/>
      <c r="E33" s="68"/>
      <c r="F33" s="77"/>
      <c r="G33" s="68"/>
      <c r="H33" s="68"/>
      <c r="I33" s="97"/>
      <c r="J33" s="97"/>
      <c r="K33" s="93"/>
      <c r="L33" s="83"/>
      <c r="M33" s="69"/>
      <c r="N33" s="58"/>
      <c r="O33" s="58"/>
      <c r="P33" s="58"/>
      <c r="Q33" s="58"/>
      <c r="R33" s="58"/>
      <c r="S33" s="58"/>
      <c r="T33" s="58"/>
      <c r="U33" s="58"/>
      <c r="V33" s="58"/>
    </row>
    <row r="34" spans="3:35">
      <c r="C34" s="66"/>
      <c r="D34" s="67"/>
      <c r="E34" s="68"/>
      <c r="F34" s="77"/>
      <c r="G34" s="68"/>
      <c r="H34" s="97"/>
      <c r="I34" s="97"/>
      <c r="J34" s="97"/>
      <c r="K34" s="68"/>
      <c r="L34" s="83"/>
      <c r="M34" s="69"/>
      <c r="N34" s="58"/>
      <c r="O34" s="58"/>
      <c r="P34" s="58"/>
      <c r="Q34" s="58"/>
      <c r="R34" s="58"/>
      <c r="S34" s="58"/>
      <c r="T34" s="58"/>
      <c r="U34" s="58"/>
      <c r="V34" s="58"/>
    </row>
    <row r="35" spans="3:35" ht="16.5" customHeight="1">
      <c r="C35" s="66"/>
      <c r="D35" s="67"/>
      <c r="E35" s="68"/>
      <c r="F35" s="77"/>
      <c r="G35" s="78" t="s">
        <v>27</v>
      </c>
      <c r="H35" s="78"/>
      <c r="I35" s="79"/>
      <c r="J35" s="79" t="s">
        <v>16</v>
      </c>
      <c r="K35" s="99">
        <f>IF(OR(IV82&lt;20,K29&lt;300),"Мин. фин. сума 400лв.",IV82)</f>
        <v>93.33</v>
      </c>
      <c r="L35" s="83"/>
      <c r="M35" s="69"/>
      <c r="N35" s="58"/>
      <c r="O35" s="58"/>
      <c r="P35" s="58"/>
      <c r="Q35" s="58"/>
      <c r="R35" s="58"/>
      <c r="S35" s="58"/>
      <c r="T35" s="58"/>
      <c r="U35" s="58"/>
      <c r="V35" s="58"/>
    </row>
    <row r="36" spans="3:35" ht="3" customHeight="1">
      <c r="C36" s="66"/>
      <c r="D36" s="67"/>
      <c r="E36" s="68"/>
      <c r="F36" s="77"/>
      <c r="G36" s="88"/>
      <c r="H36" s="88"/>
      <c r="I36" s="68"/>
      <c r="J36" s="68"/>
      <c r="K36" s="68"/>
      <c r="L36" s="83"/>
      <c r="M36" s="69"/>
      <c r="N36" s="58"/>
      <c r="O36" s="58"/>
      <c r="P36" s="58"/>
      <c r="Q36" s="58"/>
      <c r="R36" s="58"/>
      <c r="S36" s="58"/>
      <c r="T36" s="58"/>
      <c r="U36" s="58"/>
      <c r="V36" s="58"/>
    </row>
    <row r="37" spans="3:35">
      <c r="C37" s="66"/>
      <c r="D37" s="67"/>
      <c r="E37" s="68"/>
      <c r="F37" s="77"/>
      <c r="G37" s="94"/>
      <c r="H37" s="94"/>
      <c r="I37" s="68"/>
      <c r="J37" s="68"/>
      <c r="K37" s="88"/>
      <c r="L37" s="83"/>
      <c r="M37" s="69"/>
      <c r="N37" s="58"/>
      <c r="O37" s="58"/>
      <c r="P37" s="58"/>
      <c r="Q37" s="58"/>
      <c r="R37" s="58"/>
      <c r="S37" s="58"/>
      <c r="T37" s="58"/>
      <c r="U37" s="58"/>
      <c r="V37" s="58"/>
      <c r="AI37" s="61"/>
    </row>
    <row r="38" spans="3:35" ht="18.75">
      <c r="C38" s="66"/>
      <c r="D38" s="67"/>
      <c r="E38" s="68"/>
      <c r="F38" s="77"/>
      <c r="G38" s="78" t="s">
        <v>165</v>
      </c>
      <c r="H38" s="78"/>
      <c r="I38" s="79"/>
      <c r="J38" s="79" t="s">
        <v>16</v>
      </c>
      <c r="K38" s="235">
        <f>'Преддоговорна информация'!C36</f>
        <v>1119.96</v>
      </c>
      <c r="L38" s="83"/>
      <c r="M38" s="69"/>
      <c r="N38" s="58"/>
      <c r="O38" s="58"/>
      <c r="P38" s="237"/>
      <c r="Q38" s="58"/>
      <c r="R38" s="58"/>
      <c r="S38" s="58"/>
      <c r="T38" s="58"/>
      <c r="U38" s="58"/>
      <c r="V38" s="58"/>
      <c r="AI38" s="100"/>
    </row>
    <row r="39" spans="3:35" ht="21">
      <c r="C39" s="66"/>
      <c r="D39" s="101"/>
      <c r="E39" s="68"/>
      <c r="F39" s="77"/>
      <c r="G39" s="97"/>
      <c r="H39" s="97"/>
      <c r="I39" s="97"/>
      <c r="J39" s="97"/>
      <c r="K39" s="102"/>
      <c r="L39" s="83"/>
      <c r="M39" s="69"/>
      <c r="N39" s="58"/>
      <c r="O39" s="58"/>
      <c r="P39" s="58"/>
      <c r="Q39" s="58"/>
      <c r="R39" s="58"/>
      <c r="S39" s="58"/>
      <c r="T39" s="58"/>
      <c r="U39" s="58"/>
      <c r="V39" s="58"/>
      <c r="AI39" s="100"/>
    </row>
    <row r="40" spans="3:35" ht="21">
      <c r="C40" s="66"/>
      <c r="D40" s="101"/>
      <c r="E40" s="68"/>
      <c r="F40" s="77"/>
      <c r="G40" s="234" t="s">
        <v>29</v>
      </c>
      <c r="H40" s="90"/>
      <c r="I40" s="90"/>
      <c r="J40" s="86" t="s">
        <v>30</v>
      </c>
      <c r="K40" s="103">
        <f>CEILING((1+IRR(IC115:IC187,0.005))^12-1,0.0001)</f>
        <v>0.2369</v>
      </c>
      <c r="L40" s="83"/>
      <c r="M40" s="69"/>
      <c r="AI40" s="100"/>
    </row>
    <row r="41" spans="3:35">
      <c r="C41" s="66"/>
      <c r="D41" s="101"/>
      <c r="E41" s="68"/>
      <c r="F41" s="77"/>
      <c r="G41" s="97"/>
      <c r="H41" s="97"/>
      <c r="I41" s="97"/>
      <c r="J41" s="97"/>
      <c r="K41" s="88"/>
      <c r="L41" s="88"/>
      <c r="M41" s="69"/>
      <c r="AI41" s="100"/>
    </row>
    <row r="42" spans="3:35" ht="21">
      <c r="C42" s="66"/>
      <c r="D42" s="101"/>
      <c r="E42" s="68"/>
      <c r="F42" s="77"/>
      <c r="G42" s="234" t="s">
        <v>164</v>
      </c>
      <c r="H42" s="90"/>
      <c r="I42" s="90"/>
      <c r="J42" s="86" t="s">
        <v>30</v>
      </c>
      <c r="K42" s="103">
        <f>'Преддоговорна информация'!G46</f>
        <v>0.21450251999999997</v>
      </c>
      <c r="L42" s="83"/>
      <c r="M42" s="69"/>
      <c r="AI42" s="100"/>
    </row>
    <row r="43" spans="3:35" ht="15.75" customHeight="1">
      <c r="C43" s="66"/>
      <c r="D43" s="104"/>
      <c r="E43" s="83"/>
      <c r="F43" s="105"/>
      <c r="G43" s="106"/>
      <c r="H43" s="71"/>
      <c r="I43" s="107"/>
      <c r="J43" s="107"/>
      <c r="K43" s="88"/>
      <c r="L43" s="83"/>
      <c r="M43" s="69"/>
    </row>
    <row r="44" spans="3:35" ht="4.7" customHeight="1" thickBot="1">
      <c r="C44" s="66"/>
      <c r="D44" s="108"/>
      <c r="E44" s="109"/>
      <c r="F44" s="109"/>
      <c r="G44" s="110"/>
      <c r="H44" s="111"/>
      <c r="I44" s="112"/>
      <c r="J44" s="112"/>
      <c r="K44" s="112"/>
      <c r="L44" s="112"/>
      <c r="M44" s="113"/>
      <c r="N44" s="114"/>
    </row>
    <row r="45" spans="3:35" ht="6" customHeight="1" thickTop="1">
      <c r="C45" s="66"/>
      <c r="D45" s="67"/>
      <c r="E45" s="68"/>
      <c r="F45" s="68"/>
      <c r="G45" s="93"/>
      <c r="H45" s="93"/>
      <c r="I45" s="93"/>
      <c r="J45" s="93"/>
      <c r="K45" s="93"/>
      <c r="L45" s="93"/>
      <c r="M45" s="115"/>
    </row>
    <row r="46" spans="3:35" ht="6.6" customHeight="1">
      <c r="C46" s="66"/>
      <c r="D46" s="104"/>
      <c r="E46" s="83"/>
      <c r="F46" s="73"/>
      <c r="G46" s="233"/>
      <c r="H46" s="74"/>
      <c r="I46" s="74"/>
      <c r="J46" s="74"/>
      <c r="K46" s="74"/>
      <c r="L46" s="76"/>
      <c r="M46" s="69"/>
    </row>
    <row r="47" spans="3:35">
      <c r="C47" s="66"/>
      <c r="D47" s="67"/>
      <c r="E47" s="68"/>
      <c r="F47" s="77"/>
      <c r="G47" s="116" t="s">
        <v>21</v>
      </c>
      <c r="H47" s="116"/>
      <c r="I47" s="350"/>
      <c r="J47" s="351"/>
      <c r="K47" s="352"/>
      <c r="L47" s="117"/>
      <c r="M47" s="69"/>
    </row>
    <row r="48" spans="3:35">
      <c r="C48" s="66"/>
      <c r="D48" s="67"/>
      <c r="E48" s="68"/>
      <c r="F48" s="77"/>
      <c r="G48" s="116" t="s">
        <v>22</v>
      </c>
      <c r="H48" s="116"/>
      <c r="I48" s="346"/>
      <c r="J48" s="347"/>
      <c r="K48" s="348"/>
      <c r="L48" s="117"/>
      <c r="M48" s="69"/>
    </row>
    <row r="49" spans="3:49">
      <c r="C49" s="66"/>
      <c r="D49" s="67"/>
      <c r="E49" s="68"/>
      <c r="F49" s="77"/>
      <c r="G49" s="116" t="s">
        <v>23</v>
      </c>
      <c r="H49" s="116"/>
      <c r="I49" s="346"/>
      <c r="J49" s="347"/>
      <c r="K49" s="348"/>
      <c r="L49" s="117"/>
      <c r="M49" s="69"/>
    </row>
    <row r="50" spans="3:49">
      <c r="C50" s="66"/>
      <c r="D50" s="67"/>
      <c r="E50" s="68"/>
      <c r="F50" s="77"/>
      <c r="G50" s="116" t="s">
        <v>25</v>
      </c>
      <c r="H50" s="116"/>
      <c r="I50" s="346"/>
      <c r="J50" s="347"/>
      <c r="K50" s="348"/>
      <c r="L50" s="117"/>
      <c r="M50" s="69"/>
    </row>
    <row r="51" spans="3:49">
      <c r="C51" s="66"/>
      <c r="D51" s="67"/>
      <c r="E51" s="68"/>
      <c r="F51" s="77"/>
      <c r="G51" s="116" t="s">
        <v>24</v>
      </c>
      <c r="H51" s="116"/>
      <c r="I51" s="346"/>
      <c r="J51" s="347"/>
      <c r="K51" s="348"/>
      <c r="L51" s="117"/>
      <c r="M51" s="69"/>
    </row>
    <row r="52" spans="3:49" ht="5.25" customHeight="1">
      <c r="C52" s="66"/>
      <c r="D52" s="67"/>
      <c r="E52" s="68"/>
      <c r="F52" s="105"/>
      <c r="G52" s="118"/>
      <c r="H52" s="118"/>
      <c r="I52" s="118"/>
      <c r="J52" s="118"/>
      <c r="K52" s="118"/>
      <c r="L52" s="119"/>
      <c r="M52" s="69"/>
    </row>
    <row r="53" spans="3:49" ht="3.6" customHeight="1" thickBot="1">
      <c r="C53" s="66"/>
      <c r="D53" s="108"/>
      <c r="E53" s="109"/>
      <c r="F53" s="109"/>
      <c r="G53" s="109"/>
      <c r="H53" s="109"/>
      <c r="I53" s="109"/>
      <c r="J53" s="109"/>
      <c r="K53" s="109"/>
      <c r="L53" s="109"/>
      <c r="M53" s="113"/>
    </row>
    <row r="54" spans="3:49" s="60" customFormat="1" ht="14.25" thickTop="1" thickBot="1">
      <c r="C54" s="132"/>
      <c r="L54" s="133"/>
      <c r="M54" s="133"/>
      <c r="AH54" s="134"/>
    </row>
    <row r="55" spans="3:49" s="60" customFormat="1" ht="13.5" thickTop="1">
      <c r="AH55" s="134"/>
    </row>
    <row r="56" spans="3:49" s="60" customFormat="1">
      <c r="AH56" s="134"/>
    </row>
    <row r="57" spans="3:49" s="60" customFormat="1">
      <c r="AH57" s="134"/>
    </row>
    <row r="58" spans="3:49" s="60" customFormat="1">
      <c r="AH58" s="134"/>
    </row>
    <row r="59" spans="3:49" s="60" customFormat="1">
      <c r="AH59" s="134"/>
    </row>
    <row r="60" spans="3:49" s="60" customFormat="1">
      <c r="AH60" s="134"/>
    </row>
    <row r="61" spans="3:49" s="60" customFormat="1">
      <c r="AH61" s="134"/>
    </row>
    <row r="62" spans="3:49" s="60" customFormat="1">
      <c r="AH62" s="134"/>
    </row>
    <row r="63" spans="3:49" s="60" customFormat="1">
      <c r="AH63" s="134"/>
    </row>
    <row r="64" spans="3:49" s="60" customFormat="1">
      <c r="AH64" s="134"/>
      <c r="AP64" s="135"/>
      <c r="AQ64" s="135"/>
      <c r="AR64" s="135"/>
      <c r="AS64" s="135"/>
      <c r="AT64" s="135"/>
      <c r="AU64" s="135"/>
      <c r="AV64" s="135"/>
      <c r="AW64" s="135"/>
    </row>
    <row r="65" spans="11:256" s="60" customFormat="1">
      <c r="AH65" s="134"/>
      <c r="AP65" s="136"/>
      <c r="AQ65" s="136"/>
      <c r="AR65" s="136"/>
      <c r="AS65" s="136"/>
      <c r="AT65" s="136"/>
      <c r="AU65" s="136"/>
      <c r="AV65" s="136"/>
      <c r="AW65" s="136"/>
    </row>
    <row r="66" spans="11:256" s="60" customFormat="1">
      <c r="AH66" s="134"/>
      <c r="AP66" s="137"/>
      <c r="AQ66" s="137"/>
      <c r="AR66" s="137"/>
      <c r="AS66" s="137"/>
      <c r="AT66" s="137"/>
      <c r="AU66" s="137"/>
      <c r="AV66" s="137"/>
      <c r="AW66" s="137"/>
    </row>
    <row r="67" spans="11:256" s="60" customFormat="1">
      <c r="AH67" s="134"/>
      <c r="AP67" s="137"/>
      <c r="AQ67" s="137"/>
      <c r="AR67" s="137"/>
      <c r="AS67" s="137"/>
      <c r="AT67" s="137"/>
      <c r="AU67" s="137"/>
      <c r="AV67" s="137"/>
      <c r="AW67" s="137"/>
    </row>
    <row r="68" spans="11:256" s="60" customFormat="1">
      <c r="AH68" s="134"/>
    </row>
    <row r="69" spans="11:256" s="60" customFormat="1">
      <c r="AH69" s="134"/>
    </row>
    <row r="70" spans="11:256" s="60" customFormat="1" ht="12" customHeight="1">
      <c r="K70" s="58"/>
      <c r="AH70" s="134"/>
    </row>
    <row r="71" spans="11:256" s="60" customFormat="1">
      <c r="K71" s="58"/>
      <c r="AH71" s="134"/>
    </row>
    <row r="72" spans="11:256" s="60" customFormat="1">
      <c r="K72" s="58"/>
      <c r="AH72" s="134"/>
    </row>
    <row r="73" spans="11:256" s="60" customFormat="1">
      <c r="AH73" s="134"/>
    </row>
    <row r="74" spans="11:256" s="60" customFormat="1">
      <c r="AH74" s="134"/>
    </row>
    <row r="75" spans="11:256" s="60" customFormat="1">
      <c r="K75" s="58"/>
      <c r="AH75" s="134"/>
      <c r="AP75" s="138"/>
    </row>
    <row r="76" spans="11:256" s="60" customFormat="1">
      <c r="AH76" s="134"/>
      <c r="AP76" s="134"/>
    </row>
    <row r="77" spans="11:256" s="60" customFormat="1">
      <c r="AH77" s="134"/>
      <c r="AP77" s="134"/>
      <c r="IM77" s="62"/>
      <c r="IN77" s="62"/>
      <c r="IO77" s="62"/>
      <c r="IP77" s="62"/>
      <c r="IQ77" s="62"/>
      <c r="IR77" s="62"/>
      <c r="IS77" s="62"/>
      <c r="IT77" s="62"/>
      <c r="IU77" s="62"/>
      <c r="IV77" s="62"/>
    </row>
    <row r="78" spans="11:256" s="60" customFormat="1">
      <c r="AH78" s="134"/>
      <c r="AP78" s="134"/>
      <c r="IM78" s="62"/>
    </row>
    <row r="79" spans="11:256" s="60" customFormat="1">
      <c r="AH79" s="134"/>
      <c r="AP79" s="134"/>
      <c r="IM79" s="62"/>
    </row>
    <row r="80" spans="11:256" s="60" customFormat="1">
      <c r="AH80" s="134"/>
      <c r="AP80" s="134"/>
      <c r="IM80" s="62"/>
    </row>
    <row r="81" spans="5:256" s="60" customFormat="1">
      <c r="AH81" s="134"/>
      <c r="AP81" s="134"/>
      <c r="IM81" s="62"/>
    </row>
    <row r="82" spans="5:256" s="60" customFormat="1">
      <c r="AH82" s="134"/>
      <c r="AP82" s="134"/>
      <c r="IM82" s="62"/>
      <c r="IV82" s="60">
        <f>+IF(K32&lt;13,CEILING(ROUND(PMT(IO109/12,K32,-K29),2),IO111),IF(K32&lt;16,CEILING(ROUND(PMT(IP109/12,K32,-K29),2),IP111),IF(K32&lt;19,CEILING(ROUND(PMT(IQ109/12,K32,-K29),2),IQ111),IF(K32&lt;25,CEILING(ROUND(PMT(IR109/12,K32,-K29),2),IR111),IF(K32&lt;37,CEILING(ROUND(PMT(IS109/12,K32,-K29),2),IS111),CEILING(ROUND(PMT(IT109/12,K32,-K29),2),IT111))))))</f>
        <v>93.33</v>
      </c>
    </row>
    <row r="83" spans="5:256" s="60" customFormat="1">
      <c r="AH83" s="134"/>
      <c r="AP83" s="134"/>
      <c r="IM83" s="62"/>
      <c r="IV83" s="139">
        <f>+IF(K32&lt;13,IO109,IF(K32&lt;16,IP109,IF(K32&lt;19,IQ109,IF(K32&lt;25,IR109,IF(K32&lt;37,IS109,IT109)))))</f>
        <v>0.2145</v>
      </c>
    </row>
    <row r="84" spans="5:256" s="60" customFormat="1">
      <c r="AH84" s="134"/>
      <c r="AP84" s="134"/>
      <c r="IM84" s="62"/>
    </row>
    <row r="85" spans="5:256" s="60" customFormat="1">
      <c r="AH85" s="134"/>
      <c r="AP85" s="134"/>
      <c r="IM85" s="62"/>
    </row>
    <row r="86" spans="5:256" s="60" customFormat="1">
      <c r="AH86" s="134"/>
      <c r="AP86" s="134"/>
      <c r="IM86" s="62"/>
    </row>
    <row r="87" spans="5:256" s="60" customFormat="1">
      <c r="AH87" s="134"/>
      <c r="AP87" s="134"/>
      <c r="IM87" s="62"/>
    </row>
    <row r="88" spans="5:256" s="60" customFormat="1">
      <c r="AH88" s="134"/>
      <c r="AP88" s="134"/>
      <c r="IM88" s="62"/>
    </row>
    <row r="89" spans="5:256" s="60" customFormat="1">
      <c r="AH89" s="134"/>
      <c r="AP89" s="134"/>
      <c r="IM89" s="62"/>
    </row>
    <row r="90" spans="5:256" s="60" customFormat="1">
      <c r="AH90" s="134"/>
      <c r="AP90" s="134"/>
      <c r="IM90" s="62"/>
    </row>
    <row r="91" spans="5:256" s="60" customFormat="1">
      <c r="AH91" s="134"/>
      <c r="AP91" s="134"/>
      <c r="IM91" s="62"/>
    </row>
    <row r="92" spans="5:256" s="60" customFormat="1">
      <c r="AH92" s="134"/>
      <c r="AP92" s="134"/>
      <c r="IM92" s="62"/>
    </row>
    <row r="93" spans="5:256" s="60" customFormat="1">
      <c r="AH93" s="134"/>
      <c r="AP93" s="134"/>
      <c r="IM93" s="62"/>
    </row>
    <row r="94" spans="5:256" s="60" customFormat="1">
      <c r="AH94" s="134"/>
      <c r="AP94" s="134"/>
      <c r="IM94" s="62"/>
    </row>
    <row r="95" spans="5:256" s="60" customFormat="1">
      <c r="E95" s="60">
        <v>1</v>
      </c>
      <c r="AH95" s="134"/>
      <c r="AP95" s="134"/>
      <c r="IM95" s="62"/>
    </row>
    <row r="96" spans="5:256" s="60" customFormat="1">
      <c r="E96" s="60">
        <v>2</v>
      </c>
      <c r="AH96" s="134"/>
      <c r="AP96" s="134"/>
      <c r="IM96" s="62"/>
    </row>
    <row r="97" spans="5:256" s="60" customFormat="1">
      <c r="E97" s="60">
        <v>3</v>
      </c>
      <c r="AH97" s="134"/>
      <c r="AP97" s="134"/>
      <c r="IM97" s="62"/>
    </row>
    <row r="98" spans="5:256" s="60" customFormat="1">
      <c r="E98" s="60">
        <v>4</v>
      </c>
      <c r="AH98" s="134"/>
      <c r="AP98" s="134"/>
      <c r="IM98" s="62"/>
    </row>
    <row r="99" spans="5:256" s="60" customFormat="1">
      <c r="E99" s="60">
        <v>5</v>
      </c>
      <c r="AH99" s="134"/>
      <c r="AP99" s="134"/>
      <c r="IM99" s="62"/>
    </row>
    <row r="100" spans="5:256" s="60" customFormat="1">
      <c r="E100" s="60">
        <v>6</v>
      </c>
      <c r="AH100" s="134"/>
      <c r="AP100" s="134"/>
      <c r="IM100" s="62"/>
    </row>
    <row r="101" spans="5:256" s="60" customFormat="1">
      <c r="E101" s="60">
        <v>7</v>
      </c>
      <c r="AH101" s="134"/>
      <c r="AP101" s="134"/>
      <c r="IM101" s="62"/>
    </row>
    <row r="102" spans="5:256" s="60" customFormat="1" ht="18.75">
      <c r="E102" s="60">
        <v>8</v>
      </c>
      <c r="AH102" s="134"/>
      <c r="AP102" s="134"/>
      <c r="IM102" s="62"/>
      <c r="IO102" s="140" t="s">
        <v>28</v>
      </c>
    </row>
    <row r="103" spans="5:256" s="60" customFormat="1" ht="15.75">
      <c r="E103" s="60">
        <v>9</v>
      </c>
      <c r="AH103" s="134"/>
      <c r="AP103" s="134"/>
      <c r="IJ103" s="141" t="s">
        <v>17</v>
      </c>
      <c r="IM103" s="62"/>
      <c r="IO103" s="134"/>
    </row>
    <row r="104" spans="5:256" s="60" customFormat="1">
      <c r="E104" s="60">
        <v>10</v>
      </c>
      <c r="AH104" s="134"/>
      <c r="AP104" s="134"/>
      <c r="IJ104" s="142" t="s">
        <v>0</v>
      </c>
      <c r="IK104" s="135"/>
      <c r="IM104" s="62"/>
      <c r="IO104" s="135" t="s">
        <v>31</v>
      </c>
      <c r="IP104" s="135"/>
      <c r="IQ104" s="135"/>
      <c r="IR104" s="135"/>
      <c r="IS104" s="135"/>
      <c r="IT104" s="135"/>
      <c r="IU104" s="135"/>
      <c r="IV104" s="135"/>
    </row>
    <row r="105" spans="5:256" s="60" customFormat="1">
      <c r="E105" s="60">
        <v>11</v>
      </c>
      <c r="AH105" s="134"/>
      <c r="AP105" s="134"/>
      <c r="IJ105" s="142" t="s">
        <v>1</v>
      </c>
      <c r="IK105" s="136"/>
      <c r="IM105" s="62"/>
      <c r="IN105" s="143"/>
      <c r="IO105" s="144">
        <v>0.2145</v>
      </c>
      <c r="IP105" s="144">
        <v>0.216</v>
      </c>
      <c r="IQ105" s="144">
        <v>0.2165</v>
      </c>
      <c r="IR105" s="144">
        <v>0.2157</v>
      </c>
      <c r="IS105" s="144">
        <v>0.21199999999999999</v>
      </c>
      <c r="IT105" s="144">
        <v>0.20760000000000001</v>
      </c>
      <c r="IU105" s="136"/>
      <c r="IV105" s="136"/>
    </row>
    <row r="106" spans="5:256" s="60" customFormat="1">
      <c r="E106" s="60">
        <v>12</v>
      </c>
      <c r="AH106" s="134"/>
      <c r="AP106" s="134"/>
      <c r="IJ106" s="145" t="s">
        <v>2</v>
      </c>
      <c r="IK106" s="137"/>
      <c r="IM106" s="62"/>
      <c r="IO106" s="137">
        <v>20</v>
      </c>
      <c r="IP106" s="137">
        <v>20</v>
      </c>
      <c r="IQ106" s="137">
        <v>20</v>
      </c>
      <c r="IR106" s="137">
        <v>20</v>
      </c>
      <c r="IS106" s="137">
        <v>20</v>
      </c>
      <c r="IT106" s="137">
        <v>20</v>
      </c>
      <c r="IU106" s="137"/>
      <c r="IV106" s="137"/>
    </row>
    <row r="107" spans="5:256" s="60" customFormat="1">
      <c r="E107" s="60">
        <v>13</v>
      </c>
      <c r="AH107" s="134"/>
      <c r="AP107" s="134"/>
      <c r="IJ107" s="145" t="s">
        <v>12</v>
      </c>
      <c r="IK107" s="137"/>
      <c r="IM107" s="62"/>
      <c r="IO107" s="137">
        <v>1E-4</v>
      </c>
      <c r="IP107" s="137">
        <v>1E-4</v>
      </c>
      <c r="IQ107" s="137">
        <v>1E-4</v>
      </c>
      <c r="IR107" s="137">
        <v>1E-4</v>
      </c>
      <c r="IS107" s="137">
        <v>1E-4</v>
      </c>
      <c r="IT107" s="137">
        <v>1E-4</v>
      </c>
      <c r="IU107" s="137"/>
      <c r="IV107" s="137"/>
    </row>
    <row r="108" spans="5:256" s="60" customFormat="1">
      <c r="E108" s="60">
        <v>14</v>
      </c>
      <c r="AH108" s="134"/>
      <c r="AP108" s="134"/>
      <c r="IM108" s="62"/>
      <c r="IV108" s="134"/>
    </row>
    <row r="109" spans="5:256" s="60" customFormat="1">
      <c r="E109" s="60">
        <v>15</v>
      </c>
      <c r="AH109" s="134"/>
      <c r="AP109" s="134"/>
      <c r="IJ109" s="135" t="s">
        <v>1</v>
      </c>
      <c r="IK109" s="146"/>
      <c r="IM109" s="62"/>
      <c r="IO109" s="147">
        <v>0.2145</v>
      </c>
      <c r="IP109" s="144">
        <v>0.216</v>
      </c>
      <c r="IQ109" s="144">
        <v>0.2165</v>
      </c>
      <c r="IR109" s="144">
        <v>0.2157</v>
      </c>
      <c r="IS109" s="144">
        <v>0.21199999999999999</v>
      </c>
      <c r="IT109" s="144">
        <v>0.20760000000000001</v>
      </c>
      <c r="IV109" s="134"/>
    </row>
    <row r="110" spans="5:256" s="60" customFormat="1">
      <c r="E110" s="60">
        <v>16</v>
      </c>
      <c r="AH110" s="134"/>
      <c r="AP110" s="134"/>
      <c r="IJ110" s="135" t="s">
        <v>7</v>
      </c>
      <c r="IK110" s="137"/>
      <c r="IM110" s="62"/>
      <c r="IO110" s="148">
        <f t="shared" ref="IO110:IT111" si="0">+IO106</f>
        <v>20</v>
      </c>
      <c r="IP110" s="148">
        <f t="shared" si="0"/>
        <v>20</v>
      </c>
      <c r="IQ110" s="148">
        <f t="shared" si="0"/>
        <v>20</v>
      </c>
      <c r="IR110" s="148">
        <f t="shared" si="0"/>
        <v>20</v>
      </c>
      <c r="IS110" s="148">
        <f t="shared" si="0"/>
        <v>20</v>
      </c>
      <c r="IT110" s="148">
        <f t="shared" si="0"/>
        <v>20</v>
      </c>
      <c r="IV110" s="134"/>
    </row>
    <row r="111" spans="5:256" s="60" customFormat="1">
      <c r="E111" s="60">
        <v>17</v>
      </c>
      <c r="AH111" s="134"/>
      <c r="AP111" s="134"/>
      <c r="IJ111" s="135" t="s">
        <v>13</v>
      </c>
      <c r="IK111" s="137"/>
      <c r="IM111" s="62"/>
      <c r="IO111" s="148">
        <f t="shared" si="0"/>
        <v>1E-4</v>
      </c>
      <c r="IP111" s="148">
        <f t="shared" si="0"/>
        <v>1E-4</v>
      </c>
      <c r="IQ111" s="148">
        <f t="shared" si="0"/>
        <v>1E-4</v>
      </c>
      <c r="IR111" s="148">
        <f t="shared" si="0"/>
        <v>1E-4</v>
      </c>
      <c r="IS111" s="148">
        <f t="shared" si="0"/>
        <v>1E-4</v>
      </c>
      <c r="IT111" s="148">
        <f t="shared" si="0"/>
        <v>1E-4</v>
      </c>
      <c r="IV111" s="134"/>
    </row>
    <row r="112" spans="5:256" s="60" customFormat="1">
      <c r="E112" s="60">
        <v>18</v>
      </c>
      <c r="AH112" s="134"/>
      <c r="AP112" s="134"/>
      <c r="IM112" s="62"/>
      <c r="IV112" s="134"/>
    </row>
    <row r="113" spans="5:256" s="60" customFormat="1">
      <c r="E113" s="60">
        <v>19</v>
      </c>
      <c r="AH113" s="134"/>
      <c r="AP113" s="134"/>
      <c r="IM113" s="62"/>
      <c r="IV113" s="134"/>
    </row>
    <row r="114" spans="5:256" s="60" customFormat="1">
      <c r="E114" s="60">
        <v>20</v>
      </c>
      <c r="AH114" s="134"/>
      <c r="AP114" s="134"/>
      <c r="IM114" s="62"/>
      <c r="IV114" s="134"/>
    </row>
    <row r="115" spans="5:256" s="60" customFormat="1">
      <c r="E115" s="60">
        <v>21</v>
      </c>
      <c r="AH115" s="134"/>
      <c r="AP115" s="134"/>
      <c r="IC115" s="149">
        <f>-K29</f>
        <v>-1000</v>
      </c>
      <c r="IJ115" s="150" t="s">
        <v>9</v>
      </c>
      <c r="IK115" s="150" t="s">
        <v>8</v>
      </c>
      <c r="IM115" s="62"/>
      <c r="IO115" s="150" t="s">
        <v>6</v>
      </c>
      <c r="IP115" s="150" t="s">
        <v>5</v>
      </c>
      <c r="IQ115" s="150" t="s">
        <v>4</v>
      </c>
      <c r="IR115" s="150" t="s">
        <v>3</v>
      </c>
      <c r="IS115" s="150" t="s">
        <v>10</v>
      </c>
      <c r="IT115" s="150" t="s">
        <v>14</v>
      </c>
      <c r="IU115" s="150" t="s">
        <v>11</v>
      </c>
      <c r="IV115" s="150" t="s">
        <v>15</v>
      </c>
    </row>
    <row r="116" spans="5:256" s="60" customFormat="1">
      <c r="E116" s="60">
        <v>22</v>
      </c>
      <c r="AH116" s="134"/>
      <c r="AP116" s="134"/>
      <c r="IB116" s="149">
        <f t="shared" ref="IB116:IB147" si="1">+$K$35</f>
        <v>93.33</v>
      </c>
      <c r="IC116" s="60">
        <f t="shared" ref="IC116:IC147" si="2">+IF($K$32&gt;=E95,IB116,0)</f>
        <v>93.33</v>
      </c>
      <c r="IJ116" s="151">
        <v>1</v>
      </c>
      <c r="IK116" s="151">
        <v>1</v>
      </c>
      <c r="IM116" s="62"/>
      <c r="IO116" s="151">
        <v>1</v>
      </c>
      <c r="IP116" s="151">
        <v>1</v>
      </c>
      <c r="IQ116" s="151">
        <v>1</v>
      </c>
      <c r="IR116" s="151">
        <v>1</v>
      </c>
      <c r="IS116" s="151">
        <f t="shared" ref="IS116:IS138" si="3">+IF($K$29&lt;451,IR116,IF($K$29&lt;801,IQ116,IF($K$29&lt;1201,IP116,IF($K$29&lt;2001,IO116,IF($K$29&lt;3001,IK116,IJ116)))))</f>
        <v>1</v>
      </c>
      <c r="IT116" s="151">
        <f>+IF(IS116=0,"",IS116)</f>
        <v>1</v>
      </c>
      <c r="IU116" s="151">
        <f t="shared" ref="IU116:IU147" si="4">IF(IS116=0,"",IF($K$32&lt;13,CEILING(ROUND(PMT($IO$109/12,$K$32,-$K$29),2),$IO$111),IF($K$32&lt;19,CEILING(ROUND(PMT($IP$109/12,$K$32,-$K$29),2),$IP$111),IF($K$32&lt;25,CEILING(ROUND(PMT($IQ$109/12,$K$32,-$K$29),2),$IQ$111),CEILING(ROUND(PMT($IR$109/12,$K$32,-$K$29),2),$IR$111)))))</f>
        <v>93.33</v>
      </c>
      <c r="IV116" s="151">
        <v>1</v>
      </c>
    </row>
    <row r="117" spans="5:256" s="60" customFormat="1">
      <c r="E117" s="60">
        <v>23</v>
      </c>
      <c r="AH117" s="134"/>
      <c r="AP117" s="134"/>
      <c r="IB117" s="149">
        <f t="shared" si="1"/>
        <v>93.33</v>
      </c>
      <c r="IC117" s="60">
        <f t="shared" si="2"/>
        <v>93.33</v>
      </c>
      <c r="IJ117" s="151">
        <v>2</v>
      </c>
      <c r="IK117" s="151">
        <v>2</v>
      </c>
      <c r="IM117" s="62"/>
      <c r="IO117" s="151">
        <v>2</v>
      </c>
      <c r="IP117" s="151">
        <v>2</v>
      </c>
      <c r="IQ117" s="151">
        <v>2</v>
      </c>
      <c r="IR117" s="151">
        <v>2</v>
      </c>
      <c r="IS117" s="151">
        <f t="shared" si="3"/>
        <v>2</v>
      </c>
      <c r="IT117" s="151">
        <f t="shared" ref="IT117:IT180" si="5">+IF(IS117=0,"",IS117)</f>
        <v>2</v>
      </c>
      <c r="IU117" s="151">
        <f t="shared" si="4"/>
        <v>93.33</v>
      </c>
      <c r="IV117" s="151">
        <v>2</v>
      </c>
    </row>
    <row r="118" spans="5:256" s="60" customFormat="1">
      <c r="E118" s="60">
        <v>24</v>
      </c>
      <c r="AH118" s="134"/>
      <c r="AP118" s="134"/>
      <c r="IB118" s="149">
        <f t="shared" si="1"/>
        <v>93.33</v>
      </c>
      <c r="IC118" s="60">
        <f t="shared" si="2"/>
        <v>93.33</v>
      </c>
      <c r="IJ118" s="151">
        <v>3</v>
      </c>
      <c r="IK118" s="151">
        <v>3</v>
      </c>
      <c r="IM118" s="62"/>
      <c r="IO118" s="151">
        <v>3</v>
      </c>
      <c r="IP118" s="151">
        <v>3</v>
      </c>
      <c r="IQ118" s="151">
        <v>3</v>
      </c>
      <c r="IR118" s="151">
        <v>3</v>
      </c>
      <c r="IS118" s="151">
        <f t="shared" si="3"/>
        <v>3</v>
      </c>
      <c r="IT118" s="151">
        <f t="shared" si="5"/>
        <v>3</v>
      </c>
      <c r="IU118" s="151">
        <f t="shared" si="4"/>
        <v>93.33</v>
      </c>
      <c r="IV118" s="151">
        <v>3</v>
      </c>
    </row>
    <row r="119" spans="5:256" s="60" customFormat="1">
      <c r="E119" s="60">
        <v>25</v>
      </c>
      <c r="AH119" s="134"/>
      <c r="AP119" s="134"/>
      <c r="IB119" s="149">
        <f t="shared" si="1"/>
        <v>93.33</v>
      </c>
      <c r="IC119" s="60">
        <f t="shared" si="2"/>
        <v>93.33</v>
      </c>
      <c r="IJ119" s="151">
        <v>4</v>
      </c>
      <c r="IK119" s="151">
        <v>4</v>
      </c>
      <c r="IM119" s="62"/>
      <c r="IO119" s="151">
        <v>4</v>
      </c>
      <c r="IP119" s="151">
        <v>4</v>
      </c>
      <c r="IQ119" s="151">
        <v>4</v>
      </c>
      <c r="IR119" s="151">
        <v>4</v>
      </c>
      <c r="IS119" s="151">
        <f t="shared" si="3"/>
        <v>4</v>
      </c>
      <c r="IT119" s="151">
        <f t="shared" si="5"/>
        <v>4</v>
      </c>
      <c r="IU119" s="151">
        <f t="shared" si="4"/>
        <v>93.33</v>
      </c>
      <c r="IV119" s="151">
        <v>4</v>
      </c>
    </row>
    <row r="120" spans="5:256" s="60" customFormat="1">
      <c r="E120" s="60">
        <v>26</v>
      </c>
      <c r="AH120" s="134"/>
      <c r="AP120" s="134"/>
      <c r="IB120" s="149">
        <f t="shared" si="1"/>
        <v>93.33</v>
      </c>
      <c r="IC120" s="60">
        <f t="shared" si="2"/>
        <v>93.33</v>
      </c>
      <c r="IJ120" s="151">
        <v>5</v>
      </c>
      <c r="IK120" s="151">
        <v>5</v>
      </c>
      <c r="IM120" s="62"/>
      <c r="IO120" s="151">
        <v>5</v>
      </c>
      <c r="IP120" s="151">
        <v>5</v>
      </c>
      <c r="IQ120" s="151">
        <v>5</v>
      </c>
      <c r="IR120" s="151">
        <v>5</v>
      </c>
      <c r="IS120" s="151">
        <f t="shared" si="3"/>
        <v>5</v>
      </c>
      <c r="IT120" s="151">
        <f t="shared" si="5"/>
        <v>5</v>
      </c>
      <c r="IU120" s="151">
        <f t="shared" si="4"/>
        <v>93.33</v>
      </c>
      <c r="IV120" s="151">
        <v>5</v>
      </c>
    </row>
    <row r="121" spans="5:256" s="60" customFormat="1">
      <c r="E121" s="60">
        <v>27</v>
      </c>
      <c r="AH121" s="134"/>
      <c r="AP121" s="134"/>
      <c r="IB121" s="149">
        <f t="shared" si="1"/>
        <v>93.33</v>
      </c>
      <c r="IC121" s="60">
        <f t="shared" si="2"/>
        <v>93.33</v>
      </c>
      <c r="IJ121" s="151">
        <v>6</v>
      </c>
      <c r="IK121" s="151">
        <v>6</v>
      </c>
      <c r="IM121" s="62"/>
      <c r="IO121" s="151">
        <v>6</v>
      </c>
      <c r="IP121" s="151">
        <v>6</v>
      </c>
      <c r="IQ121" s="151">
        <v>6</v>
      </c>
      <c r="IR121" s="151">
        <v>6</v>
      </c>
      <c r="IS121" s="151">
        <f t="shared" si="3"/>
        <v>6</v>
      </c>
      <c r="IT121" s="151">
        <f t="shared" si="5"/>
        <v>6</v>
      </c>
      <c r="IU121" s="151">
        <f t="shared" si="4"/>
        <v>93.33</v>
      </c>
      <c r="IV121" s="151">
        <v>6</v>
      </c>
    </row>
    <row r="122" spans="5:256" s="60" customFormat="1">
      <c r="E122" s="60">
        <v>28</v>
      </c>
      <c r="AH122" s="134"/>
      <c r="AP122" s="134"/>
      <c r="IB122" s="149">
        <f t="shared" si="1"/>
        <v>93.33</v>
      </c>
      <c r="IC122" s="60">
        <f t="shared" si="2"/>
        <v>93.33</v>
      </c>
      <c r="IJ122" s="151">
        <v>7</v>
      </c>
      <c r="IK122" s="151">
        <v>7</v>
      </c>
      <c r="IM122" s="62"/>
      <c r="IO122" s="151">
        <v>7</v>
      </c>
      <c r="IP122" s="151">
        <v>7</v>
      </c>
      <c r="IQ122" s="151">
        <v>7</v>
      </c>
      <c r="IR122" s="151">
        <v>7</v>
      </c>
      <c r="IS122" s="151">
        <f t="shared" si="3"/>
        <v>7</v>
      </c>
      <c r="IT122" s="151">
        <f t="shared" si="5"/>
        <v>7</v>
      </c>
      <c r="IU122" s="151">
        <f t="shared" si="4"/>
        <v>93.33</v>
      </c>
      <c r="IV122" s="151">
        <v>7</v>
      </c>
    </row>
    <row r="123" spans="5:256" s="60" customFormat="1">
      <c r="E123" s="60">
        <v>29</v>
      </c>
      <c r="AH123" s="134"/>
      <c r="AP123" s="134"/>
      <c r="IB123" s="149">
        <f t="shared" si="1"/>
        <v>93.33</v>
      </c>
      <c r="IC123" s="60">
        <f t="shared" si="2"/>
        <v>93.33</v>
      </c>
      <c r="IJ123" s="151">
        <v>8</v>
      </c>
      <c r="IK123" s="151">
        <v>8</v>
      </c>
      <c r="IM123" s="62"/>
      <c r="IO123" s="151">
        <v>8</v>
      </c>
      <c r="IP123" s="151">
        <v>8</v>
      </c>
      <c r="IQ123" s="151">
        <v>8</v>
      </c>
      <c r="IR123" s="151">
        <v>8</v>
      </c>
      <c r="IS123" s="151">
        <f t="shared" si="3"/>
        <v>8</v>
      </c>
      <c r="IT123" s="151">
        <f t="shared" si="5"/>
        <v>8</v>
      </c>
      <c r="IU123" s="151">
        <f t="shared" si="4"/>
        <v>93.33</v>
      </c>
      <c r="IV123" s="151">
        <v>8</v>
      </c>
    </row>
    <row r="124" spans="5:256" s="60" customFormat="1">
      <c r="E124" s="60">
        <v>30</v>
      </c>
      <c r="AH124" s="134"/>
      <c r="AP124" s="134"/>
      <c r="IB124" s="149">
        <f t="shared" si="1"/>
        <v>93.33</v>
      </c>
      <c r="IC124" s="60">
        <f t="shared" si="2"/>
        <v>93.33</v>
      </c>
      <c r="IJ124" s="151">
        <v>9</v>
      </c>
      <c r="IK124" s="151">
        <v>9</v>
      </c>
      <c r="IM124" s="62"/>
      <c r="IO124" s="151">
        <v>9</v>
      </c>
      <c r="IP124" s="151">
        <v>9</v>
      </c>
      <c r="IQ124" s="151">
        <v>9</v>
      </c>
      <c r="IR124" s="151">
        <v>9</v>
      </c>
      <c r="IS124" s="151">
        <f t="shared" si="3"/>
        <v>9</v>
      </c>
      <c r="IT124" s="151">
        <f t="shared" si="5"/>
        <v>9</v>
      </c>
      <c r="IU124" s="151">
        <f t="shared" si="4"/>
        <v>93.33</v>
      </c>
      <c r="IV124" s="151">
        <v>9</v>
      </c>
    </row>
    <row r="125" spans="5:256" s="60" customFormat="1">
      <c r="E125" s="60">
        <v>31</v>
      </c>
      <c r="AH125" s="134"/>
      <c r="AP125" s="134"/>
      <c r="IB125" s="149">
        <f t="shared" si="1"/>
        <v>93.33</v>
      </c>
      <c r="IC125" s="60">
        <f t="shared" si="2"/>
        <v>93.33</v>
      </c>
      <c r="IJ125" s="151">
        <v>10</v>
      </c>
      <c r="IK125" s="151">
        <v>10</v>
      </c>
      <c r="IM125" s="62"/>
      <c r="IO125" s="151">
        <v>10</v>
      </c>
      <c r="IP125" s="151">
        <v>10</v>
      </c>
      <c r="IQ125" s="151">
        <v>10</v>
      </c>
      <c r="IR125" s="151">
        <v>10</v>
      </c>
      <c r="IS125" s="151">
        <f t="shared" si="3"/>
        <v>10</v>
      </c>
      <c r="IT125" s="151">
        <f t="shared" si="5"/>
        <v>10</v>
      </c>
      <c r="IU125" s="151">
        <f t="shared" si="4"/>
        <v>93.33</v>
      </c>
      <c r="IV125" s="151">
        <v>10</v>
      </c>
    </row>
    <row r="126" spans="5:256" s="60" customFormat="1">
      <c r="E126" s="60">
        <v>32</v>
      </c>
      <c r="AH126" s="134"/>
      <c r="AP126" s="134"/>
      <c r="IB126" s="149">
        <f t="shared" si="1"/>
        <v>93.33</v>
      </c>
      <c r="IC126" s="60">
        <f t="shared" si="2"/>
        <v>93.33</v>
      </c>
      <c r="IJ126" s="151">
        <v>11</v>
      </c>
      <c r="IK126" s="151">
        <v>11</v>
      </c>
      <c r="IM126" s="62"/>
      <c r="IO126" s="151">
        <v>11</v>
      </c>
      <c r="IP126" s="151">
        <v>11</v>
      </c>
      <c r="IQ126" s="151">
        <v>11</v>
      </c>
      <c r="IR126" s="151">
        <v>11</v>
      </c>
      <c r="IS126" s="151">
        <f t="shared" si="3"/>
        <v>11</v>
      </c>
      <c r="IT126" s="151">
        <f t="shared" si="5"/>
        <v>11</v>
      </c>
      <c r="IU126" s="151">
        <f t="shared" si="4"/>
        <v>93.33</v>
      </c>
      <c r="IV126" s="151">
        <v>11</v>
      </c>
    </row>
    <row r="127" spans="5:256" s="60" customFormat="1">
      <c r="E127" s="60">
        <v>33</v>
      </c>
      <c r="AH127" s="134"/>
      <c r="AP127" s="134"/>
      <c r="IB127" s="149">
        <f t="shared" si="1"/>
        <v>93.33</v>
      </c>
      <c r="IC127" s="60">
        <f t="shared" si="2"/>
        <v>93.33</v>
      </c>
      <c r="IJ127" s="151">
        <v>12</v>
      </c>
      <c r="IK127" s="151">
        <v>12</v>
      </c>
      <c r="IM127" s="62"/>
      <c r="IO127" s="151">
        <v>12</v>
      </c>
      <c r="IP127" s="151">
        <v>12</v>
      </c>
      <c r="IQ127" s="151">
        <v>12</v>
      </c>
      <c r="IR127" s="151">
        <v>12</v>
      </c>
      <c r="IS127" s="151">
        <f t="shared" si="3"/>
        <v>12</v>
      </c>
      <c r="IT127" s="151">
        <f t="shared" si="5"/>
        <v>12</v>
      </c>
      <c r="IU127" s="151">
        <f t="shared" si="4"/>
        <v>93.33</v>
      </c>
      <c r="IV127" s="151">
        <v>12</v>
      </c>
    </row>
    <row r="128" spans="5:256" s="60" customFormat="1">
      <c r="E128" s="60">
        <v>34</v>
      </c>
      <c r="AH128" s="134"/>
      <c r="AP128" s="134"/>
      <c r="IB128" s="149">
        <f t="shared" si="1"/>
        <v>93.33</v>
      </c>
      <c r="IC128" s="60">
        <f t="shared" si="2"/>
        <v>0</v>
      </c>
      <c r="IJ128" s="151">
        <v>13</v>
      </c>
      <c r="IK128" s="151">
        <v>13</v>
      </c>
      <c r="IM128" s="62"/>
      <c r="IO128" s="151">
        <v>13</v>
      </c>
      <c r="IP128" s="151">
        <v>13</v>
      </c>
      <c r="IQ128" s="151">
        <v>13</v>
      </c>
      <c r="IR128" s="151"/>
      <c r="IS128" s="151">
        <f t="shared" si="3"/>
        <v>13</v>
      </c>
      <c r="IT128" s="151">
        <f t="shared" si="5"/>
        <v>13</v>
      </c>
      <c r="IU128" s="151">
        <f t="shared" si="4"/>
        <v>93.33</v>
      </c>
      <c r="IV128" s="151">
        <v>13</v>
      </c>
    </row>
    <row r="129" spans="5:256" s="60" customFormat="1">
      <c r="E129" s="60">
        <v>35</v>
      </c>
      <c r="AH129" s="134"/>
      <c r="AP129" s="134"/>
      <c r="IB129" s="149">
        <f t="shared" si="1"/>
        <v>93.33</v>
      </c>
      <c r="IC129" s="60">
        <f t="shared" si="2"/>
        <v>0</v>
      </c>
      <c r="IJ129" s="151">
        <v>14</v>
      </c>
      <c r="IK129" s="151">
        <v>14</v>
      </c>
      <c r="IM129" s="62"/>
      <c r="IO129" s="151">
        <v>14</v>
      </c>
      <c r="IP129" s="151">
        <v>14</v>
      </c>
      <c r="IQ129" s="151">
        <v>14</v>
      </c>
      <c r="IR129" s="151"/>
      <c r="IS129" s="151">
        <f t="shared" si="3"/>
        <v>14</v>
      </c>
      <c r="IT129" s="151">
        <f t="shared" si="5"/>
        <v>14</v>
      </c>
      <c r="IU129" s="151">
        <f t="shared" si="4"/>
        <v>93.33</v>
      </c>
      <c r="IV129" s="151">
        <v>14</v>
      </c>
    </row>
    <row r="130" spans="5:256" s="60" customFormat="1">
      <c r="E130" s="60">
        <v>36</v>
      </c>
      <c r="AH130" s="134"/>
      <c r="AP130" s="134"/>
      <c r="IB130" s="149">
        <f t="shared" si="1"/>
        <v>93.33</v>
      </c>
      <c r="IC130" s="60">
        <f t="shared" si="2"/>
        <v>0</v>
      </c>
      <c r="IJ130" s="151">
        <v>15</v>
      </c>
      <c r="IK130" s="151">
        <v>15</v>
      </c>
      <c r="IM130" s="62"/>
      <c r="IO130" s="151">
        <v>15</v>
      </c>
      <c r="IP130" s="151">
        <v>15</v>
      </c>
      <c r="IQ130" s="151">
        <v>15</v>
      </c>
      <c r="IR130" s="151"/>
      <c r="IS130" s="151">
        <f t="shared" si="3"/>
        <v>15</v>
      </c>
      <c r="IT130" s="151">
        <f t="shared" si="5"/>
        <v>15</v>
      </c>
      <c r="IU130" s="151">
        <f t="shared" si="4"/>
        <v>93.33</v>
      </c>
      <c r="IV130" s="151">
        <v>15</v>
      </c>
    </row>
    <row r="131" spans="5:256" s="60" customFormat="1">
      <c r="E131" s="60">
        <v>37</v>
      </c>
      <c r="AH131" s="134"/>
      <c r="AP131" s="134"/>
      <c r="IB131" s="149">
        <f t="shared" si="1"/>
        <v>93.33</v>
      </c>
      <c r="IC131" s="60">
        <f t="shared" si="2"/>
        <v>0</v>
      </c>
      <c r="IJ131" s="151">
        <v>16</v>
      </c>
      <c r="IK131" s="151">
        <v>16</v>
      </c>
      <c r="IM131" s="62"/>
      <c r="IO131" s="151">
        <v>16</v>
      </c>
      <c r="IP131" s="151">
        <v>16</v>
      </c>
      <c r="IQ131" s="151">
        <v>16</v>
      </c>
      <c r="IR131" s="151"/>
      <c r="IS131" s="151">
        <f t="shared" si="3"/>
        <v>16</v>
      </c>
      <c r="IT131" s="151">
        <f t="shared" si="5"/>
        <v>16</v>
      </c>
      <c r="IU131" s="151">
        <f t="shared" si="4"/>
        <v>93.33</v>
      </c>
      <c r="IV131" s="151">
        <v>16</v>
      </c>
    </row>
    <row r="132" spans="5:256" s="60" customFormat="1">
      <c r="E132" s="60">
        <v>38</v>
      </c>
      <c r="AH132" s="134"/>
      <c r="AP132" s="134"/>
      <c r="IB132" s="149">
        <f t="shared" si="1"/>
        <v>93.33</v>
      </c>
      <c r="IC132" s="60">
        <f t="shared" si="2"/>
        <v>0</v>
      </c>
      <c r="IJ132" s="151">
        <v>17</v>
      </c>
      <c r="IK132" s="151">
        <v>17</v>
      </c>
      <c r="IM132" s="62"/>
      <c r="IO132" s="151">
        <v>17</v>
      </c>
      <c r="IP132" s="151">
        <v>17</v>
      </c>
      <c r="IQ132" s="151">
        <v>17</v>
      </c>
      <c r="IR132" s="151"/>
      <c r="IS132" s="151">
        <f t="shared" si="3"/>
        <v>17</v>
      </c>
      <c r="IT132" s="151">
        <f t="shared" si="5"/>
        <v>17</v>
      </c>
      <c r="IU132" s="151">
        <f t="shared" si="4"/>
        <v>93.33</v>
      </c>
      <c r="IV132" s="151">
        <v>17</v>
      </c>
    </row>
    <row r="133" spans="5:256" s="60" customFormat="1">
      <c r="E133" s="60">
        <v>39</v>
      </c>
      <c r="AH133" s="134"/>
      <c r="AP133" s="134"/>
      <c r="IB133" s="149">
        <f t="shared" si="1"/>
        <v>93.33</v>
      </c>
      <c r="IC133" s="60">
        <f t="shared" si="2"/>
        <v>0</v>
      </c>
      <c r="IJ133" s="151">
        <v>18</v>
      </c>
      <c r="IK133" s="151">
        <v>18</v>
      </c>
      <c r="IM133" s="62"/>
      <c r="IO133" s="151">
        <v>18</v>
      </c>
      <c r="IP133" s="151">
        <v>18</v>
      </c>
      <c r="IQ133" s="151">
        <v>18</v>
      </c>
      <c r="IR133" s="151"/>
      <c r="IS133" s="151">
        <f t="shared" si="3"/>
        <v>18</v>
      </c>
      <c r="IT133" s="151">
        <f t="shared" si="5"/>
        <v>18</v>
      </c>
      <c r="IU133" s="151">
        <f t="shared" si="4"/>
        <v>93.33</v>
      </c>
      <c r="IV133" s="151">
        <v>18</v>
      </c>
    </row>
    <row r="134" spans="5:256" s="60" customFormat="1">
      <c r="E134" s="60">
        <v>40</v>
      </c>
      <c r="AH134" s="134"/>
      <c r="AP134" s="145"/>
      <c r="AQ134" s="145"/>
      <c r="AR134" s="145"/>
      <c r="AS134" s="145"/>
      <c r="AT134" s="145"/>
      <c r="AU134" s="145"/>
      <c r="AV134" s="145"/>
      <c r="AW134" s="145"/>
      <c r="IB134" s="149">
        <f t="shared" si="1"/>
        <v>93.33</v>
      </c>
      <c r="IC134" s="60">
        <f t="shared" si="2"/>
        <v>0</v>
      </c>
      <c r="IJ134" s="151">
        <v>19</v>
      </c>
      <c r="IK134" s="151">
        <v>19</v>
      </c>
      <c r="IM134" s="62"/>
      <c r="IO134" s="151">
        <v>19</v>
      </c>
      <c r="IP134" s="151">
        <v>19</v>
      </c>
      <c r="IR134" s="151"/>
      <c r="IS134" s="151">
        <f t="shared" si="3"/>
        <v>19</v>
      </c>
      <c r="IT134" s="151">
        <f t="shared" si="5"/>
        <v>19</v>
      </c>
      <c r="IU134" s="151">
        <f t="shared" si="4"/>
        <v>93.33</v>
      </c>
      <c r="IV134" s="151">
        <v>19</v>
      </c>
    </row>
    <row r="135" spans="5:256" s="60" customFormat="1">
      <c r="E135" s="60">
        <v>41</v>
      </c>
      <c r="AH135" s="134"/>
      <c r="AP135" s="114"/>
      <c r="AQ135" s="114"/>
      <c r="AR135" s="114"/>
      <c r="AS135" s="114"/>
      <c r="AT135" s="114"/>
      <c r="AU135" s="114"/>
      <c r="AV135" s="114"/>
      <c r="AW135" s="114"/>
      <c r="IB135" s="149">
        <f t="shared" si="1"/>
        <v>93.33</v>
      </c>
      <c r="IC135" s="60">
        <f t="shared" si="2"/>
        <v>0</v>
      </c>
      <c r="IJ135" s="151">
        <v>20</v>
      </c>
      <c r="IK135" s="151">
        <v>20</v>
      </c>
      <c r="IM135" s="62"/>
      <c r="IO135" s="151">
        <v>20</v>
      </c>
      <c r="IP135" s="151">
        <v>20</v>
      </c>
      <c r="IR135" s="151"/>
      <c r="IS135" s="151">
        <f t="shared" si="3"/>
        <v>20</v>
      </c>
      <c r="IT135" s="151">
        <f t="shared" si="5"/>
        <v>20</v>
      </c>
      <c r="IU135" s="151">
        <f t="shared" si="4"/>
        <v>93.33</v>
      </c>
      <c r="IV135" s="151">
        <v>20</v>
      </c>
    </row>
    <row r="136" spans="5:256" s="60" customFormat="1">
      <c r="E136" s="60">
        <v>42</v>
      </c>
      <c r="AH136" s="134"/>
      <c r="IB136" s="149">
        <f t="shared" si="1"/>
        <v>93.33</v>
      </c>
      <c r="IC136" s="60">
        <f t="shared" si="2"/>
        <v>0</v>
      </c>
      <c r="IJ136" s="151">
        <v>21</v>
      </c>
      <c r="IK136" s="151">
        <v>21</v>
      </c>
      <c r="IM136" s="62"/>
      <c r="IO136" s="151">
        <v>21</v>
      </c>
      <c r="IP136" s="151">
        <v>21</v>
      </c>
      <c r="IR136" s="151"/>
      <c r="IS136" s="151">
        <f t="shared" si="3"/>
        <v>21</v>
      </c>
      <c r="IT136" s="151">
        <f t="shared" si="5"/>
        <v>21</v>
      </c>
      <c r="IU136" s="151">
        <f t="shared" si="4"/>
        <v>93.33</v>
      </c>
      <c r="IV136" s="151">
        <v>21</v>
      </c>
    </row>
    <row r="137" spans="5:256" s="60" customFormat="1">
      <c r="E137" s="60">
        <v>43</v>
      </c>
      <c r="AH137" s="134"/>
      <c r="IB137" s="149">
        <f t="shared" si="1"/>
        <v>93.33</v>
      </c>
      <c r="IC137" s="60">
        <f t="shared" si="2"/>
        <v>0</v>
      </c>
      <c r="IJ137" s="151">
        <v>22</v>
      </c>
      <c r="IK137" s="151">
        <v>22</v>
      </c>
      <c r="IM137" s="62"/>
      <c r="IO137" s="151">
        <v>22</v>
      </c>
      <c r="IP137" s="151">
        <v>22</v>
      </c>
      <c r="IR137" s="151"/>
      <c r="IS137" s="151">
        <f t="shared" si="3"/>
        <v>22</v>
      </c>
      <c r="IT137" s="151">
        <f t="shared" si="5"/>
        <v>22</v>
      </c>
      <c r="IU137" s="151">
        <f t="shared" si="4"/>
        <v>93.33</v>
      </c>
      <c r="IV137" s="151">
        <v>22</v>
      </c>
    </row>
    <row r="138" spans="5:256" s="60" customFormat="1">
      <c r="E138" s="60">
        <v>44</v>
      </c>
      <c r="AH138" s="134"/>
      <c r="IB138" s="149">
        <f t="shared" si="1"/>
        <v>93.33</v>
      </c>
      <c r="IC138" s="60">
        <f t="shared" si="2"/>
        <v>0</v>
      </c>
      <c r="IJ138" s="151">
        <v>23</v>
      </c>
      <c r="IK138" s="151">
        <v>23</v>
      </c>
      <c r="IM138" s="62"/>
      <c r="IN138" s="151"/>
      <c r="IO138" s="151">
        <v>23</v>
      </c>
      <c r="IP138" s="151">
        <v>23</v>
      </c>
      <c r="IR138" s="151"/>
      <c r="IS138" s="151">
        <f t="shared" si="3"/>
        <v>23</v>
      </c>
      <c r="IT138" s="151">
        <f t="shared" si="5"/>
        <v>23</v>
      </c>
      <c r="IU138" s="151">
        <f t="shared" si="4"/>
        <v>93.33</v>
      </c>
      <c r="IV138" s="151">
        <v>23</v>
      </c>
    </row>
    <row r="139" spans="5:256" s="60" customFormat="1">
      <c r="E139" s="60">
        <v>45</v>
      </c>
      <c r="AH139" s="134"/>
      <c r="IB139" s="149">
        <f t="shared" si="1"/>
        <v>93.33</v>
      </c>
      <c r="IC139" s="60">
        <f t="shared" si="2"/>
        <v>0</v>
      </c>
      <c r="IJ139" s="151">
        <v>24</v>
      </c>
      <c r="IK139" s="151">
        <v>24</v>
      </c>
      <c r="IM139" s="62"/>
      <c r="IN139" s="151"/>
      <c r="IO139" s="151">
        <v>24</v>
      </c>
      <c r="IP139" s="151">
        <v>24</v>
      </c>
      <c r="IR139" s="151"/>
      <c r="IS139" s="151">
        <f t="shared" ref="IS139:IS154" si="6">+IF($K$29&lt;451,IR139,IF($K$29&lt;801,IN139,IF($K$29&lt;1201,IP139,IF($K$29&lt;2001,IO139,IF($K$29&lt;3001,IK139,IJ139)))))</f>
        <v>24</v>
      </c>
      <c r="IT139" s="151">
        <f t="shared" si="5"/>
        <v>24</v>
      </c>
      <c r="IU139" s="151">
        <f t="shared" si="4"/>
        <v>93.33</v>
      </c>
      <c r="IV139" s="151">
        <v>24</v>
      </c>
    </row>
    <row r="140" spans="5:256" s="60" customFormat="1">
      <c r="E140" s="60">
        <v>46</v>
      </c>
      <c r="AH140" s="134"/>
      <c r="IB140" s="149">
        <f t="shared" si="1"/>
        <v>93.33</v>
      </c>
      <c r="IC140" s="60">
        <f t="shared" si="2"/>
        <v>0</v>
      </c>
      <c r="IJ140" s="151">
        <v>25</v>
      </c>
      <c r="IK140" s="151">
        <v>25</v>
      </c>
      <c r="IM140" s="62"/>
      <c r="IN140" s="151"/>
      <c r="IO140" s="151">
        <v>25</v>
      </c>
      <c r="IP140" s="151"/>
      <c r="IR140" s="151"/>
      <c r="IS140" s="151">
        <f t="shared" si="6"/>
        <v>0</v>
      </c>
      <c r="IT140" s="151" t="str">
        <f t="shared" si="5"/>
        <v/>
      </c>
      <c r="IU140" s="151" t="str">
        <f t="shared" si="4"/>
        <v/>
      </c>
      <c r="IV140" s="151">
        <v>25</v>
      </c>
    </row>
    <row r="141" spans="5:256" s="60" customFormat="1">
      <c r="E141" s="60">
        <v>47</v>
      </c>
      <c r="AH141" s="134"/>
      <c r="IB141" s="149">
        <f t="shared" si="1"/>
        <v>93.33</v>
      </c>
      <c r="IC141" s="60">
        <f t="shared" si="2"/>
        <v>0</v>
      </c>
      <c r="IJ141" s="151">
        <v>26</v>
      </c>
      <c r="IK141" s="151">
        <v>26</v>
      </c>
      <c r="IM141" s="62"/>
      <c r="IN141" s="151"/>
      <c r="IO141" s="151">
        <v>26</v>
      </c>
      <c r="IP141" s="151"/>
      <c r="IR141" s="151"/>
      <c r="IS141" s="151">
        <f t="shared" si="6"/>
        <v>0</v>
      </c>
      <c r="IT141" s="151" t="str">
        <f t="shared" si="5"/>
        <v/>
      </c>
      <c r="IU141" s="151" t="str">
        <f t="shared" si="4"/>
        <v/>
      </c>
      <c r="IV141" s="151">
        <v>26</v>
      </c>
    </row>
    <row r="142" spans="5:256" s="60" customFormat="1">
      <c r="E142" s="60">
        <v>48</v>
      </c>
      <c r="AH142" s="134"/>
      <c r="IB142" s="149">
        <f t="shared" si="1"/>
        <v>93.33</v>
      </c>
      <c r="IC142" s="60">
        <f t="shared" si="2"/>
        <v>0</v>
      </c>
      <c r="IJ142" s="151">
        <v>27</v>
      </c>
      <c r="IK142" s="151">
        <v>27</v>
      </c>
      <c r="IM142" s="62"/>
      <c r="IN142" s="151"/>
      <c r="IO142" s="151">
        <v>27</v>
      </c>
      <c r="IP142" s="151"/>
      <c r="IR142" s="151"/>
      <c r="IS142" s="151">
        <f t="shared" si="6"/>
        <v>0</v>
      </c>
      <c r="IT142" s="151" t="str">
        <f t="shared" si="5"/>
        <v/>
      </c>
      <c r="IU142" s="151" t="str">
        <f t="shared" si="4"/>
        <v/>
      </c>
      <c r="IV142" s="151">
        <v>27</v>
      </c>
    </row>
    <row r="143" spans="5:256" s="60" customFormat="1">
      <c r="E143" s="60">
        <v>49</v>
      </c>
      <c r="AH143" s="134"/>
      <c r="IB143" s="149">
        <f t="shared" si="1"/>
        <v>93.33</v>
      </c>
      <c r="IC143" s="60">
        <f t="shared" si="2"/>
        <v>0</v>
      </c>
      <c r="IJ143" s="151">
        <v>28</v>
      </c>
      <c r="IK143" s="151">
        <v>28</v>
      </c>
      <c r="IM143" s="62"/>
      <c r="IN143" s="151"/>
      <c r="IO143" s="151">
        <v>28</v>
      </c>
      <c r="IP143" s="151"/>
      <c r="IR143" s="151"/>
      <c r="IS143" s="151">
        <f t="shared" si="6"/>
        <v>0</v>
      </c>
      <c r="IT143" s="151" t="str">
        <f t="shared" si="5"/>
        <v/>
      </c>
      <c r="IU143" s="151" t="str">
        <f t="shared" si="4"/>
        <v/>
      </c>
      <c r="IV143" s="151">
        <v>28</v>
      </c>
    </row>
    <row r="144" spans="5:256" s="60" customFormat="1">
      <c r="E144" s="60">
        <v>50</v>
      </c>
      <c r="AH144" s="134"/>
      <c r="IB144" s="149">
        <f t="shared" si="1"/>
        <v>93.33</v>
      </c>
      <c r="IC144" s="60">
        <f t="shared" si="2"/>
        <v>0</v>
      </c>
      <c r="IJ144" s="151">
        <v>29</v>
      </c>
      <c r="IK144" s="151">
        <v>29</v>
      </c>
      <c r="IM144" s="62"/>
      <c r="IN144" s="151"/>
      <c r="IO144" s="151">
        <v>29</v>
      </c>
      <c r="IP144" s="151"/>
      <c r="IR144" s="151"/>
      <c r="IS144" s="151">
        <f t="shared" si="6"/>
        <v>0</v>
      </c>
      <c r="IT144" s="151" t="str">
        <f t="shared" si="5"/>
        <v/>
      </c>
      <c r="IU144" s="151" t="str">
        <f t="shared" si="4"/>
        <v/>
      </c>
      <c r="IV144" s="151">
        <v>29</v>
      </c>
    </row>
    <row r="145" spans="5:256" s="60" customFormat="1">
      <c r="E145" s="60">
        <v>51</v>
      </c>
      <c r="AH145" s="134"/>
      <c r="IB145" s="149">
        <f t="shared" si="1"/>
        <v>93.33</v>
      </c>
      <c r="IC145" s="60">
        <f t="shared" si="2"/>
        <v>0</v>
      </c>
      <c r="IJ145" s="151">
        <v>30</v>
      </c>
      <c r="IK145" s="151">
        <v>30</v>
      </c>
      <c r="IM145" s="62"/>
      <c r="IN145" s="151"/>
      <c r="IO145" s="151">
        <v>30</v>
      </c>
      <c r="IP145" s="151"/>
      <c r="IR145" s="151"/>
      <c r="IS145" s="151">
        <f t="shared" si="6"/>
        <v>0</v>
      </c>
      <c r="IT145" s="151" t="str">
        <f t="shared" si="5"/>
        <v/>
      </c>
      <c r="IU145" s="151" t="str">
        <f t="shared" si="4"/>
        <v/>
      </c>
      <c r="IV145" s="151">
        <v>30</v>
      </c>
    </row>
    <row r="146" spans="5:256" s="60" customFormat="1">
      <c r="E146" s="60">
        <v>52</v>
      </c>
      <c r="AH146" s="134"/>
      <c r="IB146" s="149">
        <f t="shared" si="1"/>
        <v>93.33</v>
      </c>
      <c r="IC146" s="60">
        <f t="shared" si="2"/>
        <v>0</v>
      </c>
      <c r="IJ146" s="151">
        <v>31</v>
      </c>
      <c r="IK146" s="151">
        <v>31</v>
      </c>
      <c r="IM146" s="62"/>
      <c r="IN146" s="151"/>
      <c r="IO146" s="151">
        <v>31</v>
      </c>
      <c r="IP146" s="151"/>
      <c r="IR146" s="151"/>
      <c r="IS146" s="151">
        <f t="shared" si="6"/>
        <v>0</v>
      </c>
      <c r="IT146" s="151" t="str">
        <f t="shared" si="5"/>
        <v/>
      </c>
      <c r="IU146" s="151" t="str">
        <f t="shared" si="4"/>
        <v/>
      </c>
      <c r="IV146" s="151">
        <v>31</v>
      </c>
    </row>
    <row r="147" spans="5:256" s="60" customFormat="1">
      <c r="E147" s="60">
        <v>53</v>
      </c>
      <c r="AH147" s="134"/>
      <c r="IB147" s="149">
        <f t="shared" si="1"/>
        <v>93.33</v>
      </c>
      <c r="IC147" s="60">
        <f t="shared" si="2"/>
        <v>0</v>
      </c>
      <c r="IJ147" s="151">
        <v>32</v>
      </c>
      <c r="IK147" s="151">
        <v>32</v>
      </c>
      <c r="IN147" s="151"/>
      <c r="IO147" s="151">
        <v>32</v>
      </c>
      <c r="IP147" s="151"/>
      <c r="IR147" s="151"/>
      <c r="IS147" s="151">
        <f t="shared" si="6"/>
        <v>0</v>
      </c>
      <c r="IT147" s="151" t="str">
        <f t="shared" si="5"/>
        <v/>
      </c>
      <c r="IU147" s="151" t="str">
        <f t="shared" si="4"/>
        <v/>
      </c>
      <c r="IV147" s="151">
        <v>32</v>
      </c>
    </row>
    <row r="148" spans="5:256" s="60" customFormat="1">
      <c r="E148" s="60">
        <v>54</v>
      </c>
      <c r="AH148" s="134"/>
      <c r="IB148" s="149">
        <f t="shared" ref="IB148:IB179" si="7">+$K$35</f>
        <v>93.33</v>
      </c>
      <c r="IC148" s="60">
        <f t="shared" ref="IC148:IC179" si="8">+IF($K$32&gt;=E127,IB148,0)</f>
        <v>0</v>
      </c>
      <c r="IJ148" s="151">
        <v>33</v>
      </c>
      <c r="IK148" s="151">
        <v>33</v>
      </c>
      <c r="IN148" s="151"/>
      <c r="IO148" s="151">
        <v>33</v>
      </c>
      <c r="IP148" s="151"/>
      <c r="IR148" s="151"/>
      <c r="IS148" s="151">
        <f t="shared" si="6"/>
        <v>0</v>
      </c>
      <c r="IT148" s="151" t="str">
        <f t="shared" si="5"/>
        <v/>
      </c>
      <c r="IU148" s="151" t="str">
        <f t="shared" ref="IU148:IU179" si="9">IF(IS148=0,"",IF($K$32&lt;13,CEILING(ROUND(PMT($IO$109/12,$K$32,-$K$29),2),$IO$111),IF($K$32&lt;19,CEILING(ROUND(PMT($IP$109/12,$K$32,-$K$29),2),$IP$111),IF($K$32&lt;25,CEILING(ROUND(PMT($IQ$109/12,$K$32,-$K$29),2),$IQ$111),CEILING(ROUND(PMT($IR$109/12,$K$32,-$K$29),2),$IR$111)))))</f>
        <v/>
      </c>
      <c r="IV148" s="151">
        <v>33</v>
      </c>
    </row>
    <row r="149" spans="5:256" s="60" customFormat="1">
      <c r="E149" s="60">
        <v>55</v>
      </c>
      <c r="AH149" s="134"/>
      <c r="IB149" s="149">
        <f t="shared" si="7"/>
        <v>93.33</v>
      </c>
      <c r="IC149" s="60">
        <f t="shared" si="8"/>
        <v>0</v>
      </c>
      <c r="IJ149" s="151">
        <v>34</v>
      </c>
      <c r="IK149" s="151">
        <v>34</v>
      </c>
      <c r="IN149" s="151"/>
      <c r="IO149" s="151">
        <v>34</v>
      </c>
      <c r="IP149" s="151"/>
      <c r="IR149" s="151"/>
      <c r="IS149" s="151">
        <f t="shared" si="6"/>
        <v>0</v>
      </c>
      <c r="IT149" s="151" t="str">
        <f t="shared" si="5"/>
        <v/>
      </c>
      <c r="IU149" s="151" t="str">
        <f t="shared" si="9"/>
        <v/>
      </c>
      <c r="IV149" s="151">
        <v>34</v>
      </c>
    </row>
    <row r="150" spans="5:256" s="60" customFormat="1">
      <c r="E150" s="60">
        <v>56</v>
      </c>
      <c r="AH150" s="134"/>
      <c r="IB150" s="149">
        <f t="shared" si="7"/>
        <v>93.33</v>
      </c>
      <c r="IC150" s="60">
        <f t="shared" si="8"/>
        <v>0</v>
      </c>
      <c r="IJ150" s="151">
        <v>35</v>
      </c>
      <c r="IK150" s="151">
        <v>35</v>
      </c>
      <c r="IN150" s="151"/>
      <c r="IO150" s="151">
        <v>35</v>
      </c>
      <c r="IP150" s="151"/>
      <c r="IR150" s="151"/>
      <c r="IS150" s="151">
        <f t="shared" si="6"/>
        <v>0</v>
      </c>
      <c r="IT150" s="151" t="str">
        <f t="shared" si="5"/>
        <v/>
      </c>
      <c r="IU150" s="151" t="str">
        <f t="shared" si="9"/>
        <v/>
      </c>
      <c r="IV150" s="151">
        <v>35</v>
      </c>
    </row>
    <row r="151" spans="5:256" s="60" customFormat="1">
      <c r="E151" s="60">
        <v>57</v>
      </c>
      <c r="AH151" s="134"/>
      <c r="IB151" s="149">
        <f t="shared" si="7"/>
        <v>93.33</v>
      </c>
      <c r="IC151" s="60">
        <f t="shared" si="8"/>
        <v>0</v>
      </c>
      <c r="IJ151" s="151">
        <v>36</v>
      </c>
      <c r="IK151" s="151">
        <v>36</v>
      </c>
      <c r="IN151" s="151"/>
      <c r="IO151" s="151">
        <v>36</v>
      </c>
      <c r="IP151" s="151"/>
      <c r="IR151" s="151"/>
      <c r="IS151" s="151">
        <f t="shared" si="6"/>
        <v>0</v>
      </c>
      <c r="IT151" s="151" t="str">
        <f t="shared" si="5"/>
        <v/>
      </c>
      <c r="IU151" s="151" t="str">
        <f t="shared" si="9"/>
        <v/>
      </c>
      <c r="IV151" s="151">
        <v>36</v>
      </c>
    </row>
    <row r="152" spans="5:256" s="60" customFormat="1">
      <c r="E152" s="60">
        <v>58</v>
      </c>
      <c r="AH152" s="134"/>
      <c r="IB152" s="149">
        <f t="shared" si="7"/>
        <v>93.33</v>
      </c>
      <c r="IC152" s="60">
        <f t="shared" si="8"/>
        <v>0</v>
      </c>
      <c r="IJ152" s="151">
        <v>37</v>
      </c>
      <c r="IK152" s="151">
        <v>37</v>
      </c>
      <c r="IN152" s="151"/>
      <c r="IO152" s="151"/>
      <c r="IP152" s="151"/>
      <c r="IR152" s="151"/>
      <c r="IS152" s="151">
        <f t="shared" si="6"/>
        <v>0</v>
      </c>
      <c r="IT152" s="151" t="str">
        <f t="shared" si="5"/>
        <v/>
      </c>
      <c r="IU152" s="151" t="str">
        <f t="shared" si="9"/>
        <v/>
      </c>
      <c r="IV152" s="151">
        <v>37</v>
      </c>
    </row>
    <row r="153" spans="5:256" s="60" customFormat="1">
      <c r="E153" s="60">
        <v>59</v>
      </c>
      <c r="AH153" s="134"/>
      <c r="IB153" s="149">
        <f t="shared" si="7"/>
        <v>93.33</v>
      </c>
      <c r="IC153" s="60">
        <f t="shared" si="8"/>
        <v>0</v>
      </c>
      <c r="IJ153" s="151">
        <v>38</v>
      </c>
      <c r="IK153" s="151">
        <v>38</v>
      </c>
      <c r="IN153" s="151"/>
      <c r="IO153" s="151"/>
      <c r="IP153" s="151"/>
      <c r="IR153" s="151"/>
      <c r="IS153" s="151">
        <f t="shared" si="6"/>
        <v>0</v>
      </c>
      <c r="IT153" s="151" t="str">
        <f t="shared" si="5"/>
        <v/>
      </c>
      <c r="IU153" s="151" t="str">
        <f t="shared" si="9"/>
        <v/>
      </c>
      <c r="IV153" s="151">
        <v>38</v>
      </c>
    </row>
    <row r="154" spans="5:256" s="60" customFormat="1">
      <c r="E154" s="60">
        <v>60</v>
      </c>
      <c r="AH154" s="134"/>
      <c r="IB154" s="149">
        <f t="shared" si="7"/>
        <v>93.33</v>
      </c>
      <c r="IC154" s="60">
        <f t="shared" si="8"/>
        <v>0</v>
      </c>
      <c r="IJ154" s="151">
        <v>39</v>
      </c>
      <c r="IK154" s="151">
        <v>39</v>
      </c>
      <c r="IN154" s="151"/>
      <c r="IO154" s="151"/>
      <c r="IP154" s="151"/>
      <c r="IR154" s="151"/>
      <c r="IS154" s="151">
        <f t="shared" si="6"/>
        <v>0</v>
      </c>
      <c r="IT154" s="151" t="str">
        <f t="shared" si="5"/>
        <v/>
      </c>
      <c r="IU154" s="151" t="str">
        <f t="shared" si="9"/>
        <v/>
      </c>
      <c r="IV154" s="151">
        <v>39</v>
      </c>
    </row>
    <row r="155" spans="5:256" s="60" customFormat="1">
      <c r="E155" s="60">
        <v>61</v>
      </c>
      <c r="AH155" s="134"/>
      <c r="IB155" s="149">
        <f t="shared" si="7"/>
        <v>93.33</v>
      </c>
      <c r="IC155" s="60">
        <f t="shared" si="8"/>
        <v>0</v>
      </c>
      <c r="IJ155" s="151">
        <v>40</v>
      </c>
      <c r="IK155" s="151">
        <v>40</v>
      </c>
      <c r="IL155" s="151"/>
      <c r="IM155" s="151"/>
      <c r="IN155" s="151"/>
      <c r="IR155" s="151"/>
      <c r="IS155" s="151">
        <f t="shared" ref="IS155:IS175" si="10">+IF($K$29&lt;451,IR155,IF($K$29&lt;801,IN155,IF($K$29&lt;1201,IM155,IF($K$29&lt;2001,IL155,IF($K$29&lt;3001,IK155,IJ155)))))</f>
        <v>0</v>
      </c>
      <c r="IT155" s="151" t="str">
        <f t="shared" si="5"/>
        <v/>
      </c>
      <c r="IU155" s="151" t="str">
        <f t="shared" si="9"/>
        <v/>
      </c>
      <c r="IV155" s="151">
        <v>40</v>
      </c>
    </row>
    <row r="156" spans="5:256" s="60" customFormat="1">
      <c r="E156" s="60">
        <v>62</v>
      </c>
      <c r="AH156" s="134"/>
      <c r="IB156" s="149">
        <f t="shared" si="7"/>
        <v>93.33</v>
      </c>
      <c r="IC156" s="60">
        <f t="shared" si="8"/>
        <v>0</v>
      </c>
      <c r="IJ156" s="151">
        <v>41</v>
      </c>
      <c r="IK156" s="151">
        <v>41</v>
      </c>
      <c r="IL156" s="151"/>
      <c r="IM156" s="151"/>
      <c r="IN156" s="151"/>
      <c r="IR156" s="151"/>
      <c r="IS156" s="151">
        <f t="shared" si="10"/>
        <v>0</v>
      </c>
      <c r="IT156" s="151" t="str">
        <f t="shared" si="5"/>
        <v/>
      </c>
      <c r="IU156" s="151" t="str">
        <f t="shared" si="9"/>
        <v/>
      </c>
      <c r="IV156" s="151">
        <v>41</v>
      </c>
    </row>
    <row r="157" spans="5:256" s="60" customFormat="1">
      <c r="E157" s="60">
        <v>63</v>
      </c>
      <c r="AH157" s="134"/>
      <c r="IB157" s="149">
        <f t="shared" si="7"/>
        <v>93.33</v>
      </c>
      <c r="IC157" s="60">
        <f t="shared" si="8"/>
        <v>0</v>
      </c>
      <c r="IJ157" s="151">
        <v>42</v>
      </c>
      <c r="IK157" s="151">
        <v>42</v>
      </c>
      <c r="IL157" s="151"/>
      <c r="IM157" s="151"/>
      <c r="IN157" s="151"/>
      <c r="IR157" s="151"/>
      <c r="IS157" s="151">
        <f t="shared" si="10"/>
        <v>0</v>
      </c>
      <c r="IT157" s="151" t="str">
        <f t="shared" si="5"/>
        <v/>
      </c>
      <c r="IU157" s="151" t="str">
        <f t="shared" si="9"/>
        <v/>
      </c>
      <c r="IV157" s="151">
        <v>42</v>
      </c>
    </row>
    <row r="158" spans="5:256" s="60" customFormat="1">
      <c r="E158" s="60">
        <v>64</v>
      </c>
      <c r="AH158" s="134"/>
      <c r="IB158" s="149">
        <f t="shared" si="7"/>
        <v>93.33</v>
      </c>
      <c r="IC158" s="60">
        <f t="shared" si="8"/>
        <v>0</v>
      </c>
      <c r="IJ158" s="151">
        <v>43</v>
      </c>
      <c r="IK158" s="151">
        <v>43</v>
      </c>
      <c r="IL158" s="151"/>
      <c r="IM158" s="151"/>
      <c r="IN158" s="151"/>
      <c r="IR158" s="151"/>
      <c r="IS158" s="151">
        <f t="shared" si="10"/>
        <v>0</v>
      </c>
      <c r="IT158" s="151" t="str">
        <f t="shared" si="5"/>
        <v/>
      </c>
      <c r="IU158" s="151" t="str">
        <f t="shared" si="9"/>
        <v/>
      </c>
      <c r="IV158" s="151">
        <v>43</v>
      </c>
    </row>
    <row r="159" spans="5:256" s="60" customFormat="1">
      <c r="E159" s="60">
        <v>65</v>
      </c>
      <c r="AH159" s="134"/>
      <c r="IB159" s="149">
        <f t="shared" si="7"/>
        <v>93.33</v>
      </c>
      <c r="IC159" s="60">
        <f t="shared" si="8"/>
        <v>0</v>
      </c>
      <c r="IJ159" s="151">
        <v>44</v>
      </c>
      <c r="IK159" s="151">
        <v>44</v>
      </c>
      <c r="IL159" s="151"/>
      <c r="IM159" s="151"/>
      <c r="IN159" s="151"/>
      <c r="IR159" s="151"/>
      <c r="IS159" s="151">
        <f t="shared" si="10"/>
        <v>0</v>
      </c>
      <c r="IT159" s="151" t="str">
        <f t="shared" si="5"/>
        <v/>
      </c>
      <c r="IU159" s="151" t="str">
        <f t="shared" si="9"/>
        <v/>
      </c>
      <c r="IV159" s="151">
        <v>44</v>
      </c>
    </row>
    <row r="160" spans="5:256" s="60" customFormat="1">
      <c r="E160" s="60">
        <v>66</v>
      </c>
      <c r="AH160" s="134"/>
      <c r="IB160" s="149">
        <f t="shared" si="7"/>
        <v>93.33</v>
      </c>
      <c r="IC160" s="60">
        <f t="shared" si="8"/>
        <v>0</v>
      </c>
      <c r="IJ160" s="151">
        <v>45</v>
      </c>
      <c r="IK160" s="151">
        <v>45</v>
      </c>
      <c r="IL160" s="151"/>
      <c r="IM160" s="151"/>
      <c r="IN160" s="151"/>
      <c r="IR160" s="151"/>
      <c r="IS160" s="151">
        <f t="shared" si="10"/>
        <v>0</v>
      </c>
      <c r="IT160" s="151" t="str">
        <f t="shared" si="5"/>
        <v/>
      </c>
      <c r="IU160" s="151" t="str">
        <f t="shared" si="9"/>
        <v/>
      </c>
      <c r="IV160" s="151">
        <v>45</v>
      </c>
    </row>
    <row r="161" spans="5:256" s="60" customFormat="1">
      <c r="E161" s="60">
        <v>67</v>
      </c>
      <c r="AH161" s="134"/>
      <c r="IB161" s="149">
        <f t="shared" si="7"/>
        <v>93.33</v>
      </c>
      <c r="IC161" s="60">
        <f t="shared" si="8"/>
        <v>0</v>
      </c>
      <c r="IJ161" s="151">
        <v>46</v>
      </c>
      <c r="IK161" s="151">
        <v>46</v>
      </c>
      <c r="IL161" s="151"/>
      <c r="IM161" s="151"/>
      <c r="IN161" s="151"/>
      <c r="IR161" s="151"/>
      <c r="IS161" s="151">
        <f t="shared" si="10"/>
        <v>0</v>
      </c>
      <c r="IT161" s="151" t="str">
        <f t="shared" si="5"/>
        <v/>
      </c>
      <c r="IU161" s="151" t="str">
        <f t="shared" si="9"/>
        <v/>
      </c>
      <c r="IV161" s="151">
        <v>46</v>
      </c>
    </row>
    <row r="162" spans="5:256" s="60" customFormat="1">
      <c r="E162" s="60">
        <v>68</v>
      </c>
      <c r="AH162" s="134"/>
      <c r="IB162" s="149">
        <f t="shared" si="7"/>
        <v>93.33</v>
      </c>
      <c r="IC162" s="60">
        <f t="shared" si="8"/>
        <v>0</v>
      </c>
      <c r="IJ162" s="151">
        <v>47</v>
      </c>
      <c r="IK162" s="151">
        <v>47</v>
      </c>
      <c r="IL162" s="151"/>
      <c r="IM162" s="151"/>
      <c r="IN162" s="151"/>
      <c r="IR162" s="151"/>
      <c r="IS162" s="151">
        <f t="shared" si="10"/>
        <v>0</v>
      </c>
      <c r="IT162" s="151" t="str">
        <f t="shared" si="5"/>
        <v/>
      </c>
      <c r="IU162" s="151" t="str">
        <f t="shared" si="9"/>
        <v/>
      </c>
      <c r="IV162" s="151">
        <v>47</v>
      </c>
    </row>
    <row r="163" spans="5:256" s="60" customFormat="1">
      <c r="E163" s="60">
        <v>69</v>
      </c>
      <c r="AH163" s="134"/>
      <c r="IB163" s="149">
        <f t="shared" si="7"/>
        <v>93.33</v>
      </c>
      <c r="IC163" s="60">
        <f t="shared" si="8"/>
        <v>0</v>
      </c>
      <c r="IJ163" s="151">
        <v>48</v>
      </c>
      <c r="IK163" s="151">
        <v>48</v>
      </c>
      <c r="IL163" s="151"/>
      <c r="IM163" s="151"/>
      <c r="IN163" s="151"/>
      <c r="IR163" s="151"/>
      <c r="IS163" s="151">
        <f t="shared" si="10"/>
        <v>0</v>
      </c>
      <c r="IT163" s="151" t="str">
        <f t="shared" si="5"/>
        <v/>
      </c>
      <c r="IU163" s="151" t="str">
        <f t="shared" si="9"/>
        <v/>
      </c>
      <c r="IV163" s="151">
        <v>48</v>
      </c>
    </row>
    <row r="164" spans="5:256" s="60" customFormat="1">
      <c r="E164" s="60">
        <v>70</v>
      </c>
      <c r="AH164" s="134"/>
      <c r="IB164" s="149">
        <f t="shared" si="7"/>
        <v>93.33</v>
      </c>
      <c r="IC164" s="60">
        <f t="shared" si="8"/>
        <v>0</v>
      </c>
      <c r="IJ164" s="151">
        <v>49</v>
      </c>
      <c r="IK164" s="151">
        <v>49</v>
      </c>
      <c r="IL164" s="151"/>
      <c r="IM164" s="151"/>
      <c r="IN164" s="151"/>
      <c r="IR164" s="151"/>
      <c r="IS164" s="151">
        <f t="shared" si="10"/>
        <v>0</v>
      </c>
      <c r="IT164" s="151" t="str">
        <f t="shared" si="5"/>
        <v/>
      </c>
      <c r="IU164" s="151" t="str">
        <f t="shared" si="9"/>
        <v/>
      </c>
      <c r="IV164" s="151">
        <v>49</v>
      </c>
    </row>
    <row r="165" spans="5:256" s="60" customFormat="1">
      <c r="E165" s="60">
        <v>71</v>
      </c>
      <c r="AH165" s="134"/>
      <c r="IB165" s="149">
        <f t="shared" si="7"/>
        <v>93.33</v>
      </c>
      <c r="IC165" s="60">
        <f t="shared" si="8"/>
        <v>0</v>
      </c>
      <c r="IJ165" s="151">
        <v>50</v>
      </c>
      <c r="IK165" s="151">
        <v>50</v>
      </c>
      <c r="IL165" s="151"/>
      <c r="IM165" s="151"/>
      <c r="IN165" s="151"/>
      <c r="IR165" s="151"/>
      <c r="IS165" s="151">
        <f t="shared" si="10"/>
        <v>0</v>
      </c>
      <c r="IT165" s="151" t="str">
        <f t="shared" si="5"/>
        <v/>
      </c>
      <c r="IU165" s="151" t="str">
        <f t="shared" si="9"/>
        <v/>
      </c>
      <c r="IV165" s="151">
        <v>50</v>
      </c>
    </row>
    <row r="166" spans="5:256" s="60" customFormat="1">
      <c r="E166" s="60">
        <v>72</v>
      </c>
      <c r="AH166" s="134"/>
      <c r="IB166" s="149">
        <f t="shared" si="7"/>
        <v>93.33</v>
      </c>
      <c r="IC166" s="60">
        <f t="shared" si="8"/>
        <v>0</v>
      </c>
      <c r="IJ166" s="151">
        <v>51</v>
      </c>
      <c r="IK166" s="151">
        <v>51</v>
      </c>
      <c r="IL166" s="151"/>
      <c r="IM166" s="151"/>
      <c r="IN166" s="151"/>
      <c r="IR166" s="151"/>
      <c r="IS166" s="151">
        <f t="shared" si="10"/>
        <v>0</v>
      </c>
      <c r="IT166" s="151" t="str">
        <f t="shared" si="5"/>
        <v/>
      </c>
      <c r="IU166" s="151" t="str">
        <f t="shared" si="9"/>
        <v/>
      </c>
      <c r="IV166" s="151">
        <v>51</v>
      </c>
    </row>
    <row r="167" spans="5:256" s="60" customFormat="1">
      <c r="AH167" s="134"/>
      <c r="IB167" s="149">
        <f t="shared" si="7"/>
        <v>93.33</v>
      </c>
      <c r="IC167" s="60">
        <f t="shared" si="8"/>
        <v>0</v>
      </c>
      <c r="IJ167" s="151">
        <v>52</v>
      </c>
      <c r="IK167" s="151">
        <v>52</v>
      </c>
      <c r="IL167" s="151"/>
      <c r="IM167" s="151"/>
      <c r="IN167" s="151"/>
      <c r="IR167" s="151"/>
      <c r="IS167" s="151">
        <f t="shared" si="10"/>
        <v>0</v>
      </c>
      <c r="IT167" s="151" t="str">
        <f t="shared" si="5"/>
        <v/>
      </c>
      <c r="IU167" s="151" t="str">
        <f t="shared" si="9"/>
        <v/>
      </c>
      <c r="IV167" s="151">
        <v>52</v>
      </c>
    </row>
    <row r="168" spans="5:256" s="60" customFormat="1">
      <c r="AH168" s="134"/>
      <c r="IB168" s="149">
        <f t="shared" si="7"/>
        <v>93.33</v>
      </c>
      <c r="IC168" s="60">
        <f t="shared" si="8"/>
        <v>0</v>
      </c>
      <c r="IJ168" s="151">
        <v>53</v>
      </c>
      <c r="IK168" s="151">
        <v>53</v>
      </c>
      <c r="IL168" s="151"/>
      <c r="IM168" s="151"/>
      <c r="IN168" s="151"/>
      <c r="IR168" s="151"/>
      <c r="IS168" s="151">
        <f t="shared" si="10"/>
        <v>0</v>
      </c>
      <c r="IT168" s="151" t="str">
        <f t="shared" si="5"/>
        <v/>
      </c>
      <c r="IU168" s="151" t="str">
        <f t="shared" si="9"/>
        <v/>
      </c>
      <c r="IV168" s="151">
        <v>53</v>
      </c>
    </row>
    <row r="169" spans="5:256" s="60" customFormat="1">
      <c r="AH169" s="134"/>
      <c r="IB169" s="149">
        <f t="shared" si="7"/>
        <v>93.33</v>
      </c>
      <c r="IC169" s="60">
        <f t="shared" si="8"/>
        <v>0</v>
      </c>
      <c r="IJ169" s="151">
        <v>54</v>
      </c>
      <c r="IK169" s="151">
        <v>54</v>
      </c>
      <c r="IL169" s="151"/>
      <c r="IM169" s="151"/>
      <c r="IN169" s="151"/>
      <c r="IR169" s="151"/>
      <c r="IS169" s="151">
        <f t="shared" si="10"/>
        <v>0</v>
      </c>
      <c r="IT169" s="151" t="str">
        <f t="shared" si="5"/>
        <v/>
      </c>
      <c r="IU169" s="151" t="str">
        <f t="shared" si="9"/>
        <v/>
      </c>
      <c r="IV169" s="151">
        <v>54</v>
      </c>
    </row>
    <row r="170" spans="5:256" s="60" customFormat="1">
      <c r="AH170" s="134"/>
      <c r="IB170" s="149">
        <f t="shared" si="7"/>
        <v>93.33</v>
      </c>
      <c r="IC170" s="60">
        <f t="shared" si="8"/>
        <v>0</v>
      </c>
      <c r="IJ170" s="151">
        <v>55</v>
      </c>
      <c r="IK170" s="151">
        <v>55</v>
      </c>
      <c r="IL170" s="151"/>
      <c r="IM170" s="151"/>
      <c r="IN170" s="151"/>
      <c r="IR170" s="151"/>
      <c r="IS170" s="151">
        <f t="shared" si="10"/>
        <v>0</v>
      </c>
      <c r="IT170" s="151" t="str">
        <f t="shared" si="5"/>
        <v/>
      </c>
      <c r="IU170" s="151" t="str">
        <f t="shared" si="9"/>
        <v/>
      </c>
      <c r="IV170" s="151">
        <v>55</v>
      </c>
    </row>
    <row r="171" spans="5:256" s="60" customFormat="1">
      <c r="AH171" s="134"/>
      <c r="IB171" s="149">
        <f t="shared" si="7"/>
        <v>93.33</v>
      </c>
      <c r="IC171" s="60">
        <f t="shared" si="8"/>
        <v>0</v>
      </c>
      <c r="IJ171" s="151">
        <v>56</v>
      </c>
      <c r="IK171" s="151">
        <v>56</v>
      </c>
      <c r="IL171" s="151"/>
      <c r="IM171" s="151"/>
      <c r="IN171" s="151"/>
      <c r="IR171" s="151"/>
      <c r="IS171" s="151">
        <f t="shared" si="10"/>
        <v>0</v>
      </c>
      <c r="IT171" s="151" t="str">
        <f t="shared" si="5"/>
        <v/>
      </c>
      <c r="IU171" s="151" t="str">
        <f t="shared" si="9"/>
        <v/>
      </c>
      <c r="IV171" s="151">
        <v>56</v>
      </c>
    </row>
    <row r="172" spans="5:256" s="60" customFormat="1">
      <c r="AH172" s="134"/>
      <c r="IB172" s="149">
        <f t="shared" si="7"/>
        <v>93.33</v>
      </c>
      <c r="IC172" s="60">
        <f t="shared" si="8"/>
        <v>0</v>
      </c>
      <c r="IJ172" s="151">
        <v>57</v>
      </c>
      <c r="IK172" s="151">
        <v>57</v>
      </c>
      <c r="IL172" s="151"/>
      <c r="IM172" s="151"/>
      <c r="IN172" s="151"/>
      <c r="IR172" s="151"/>
      <c r="IS172" s="151">
        <f t="shared" si="10"/>
        <v>0</v>
      </c>
      <c r="IT172" s="151" t="str">
        <f t="shared" si="5"/>
        <v/>
      </c>
      <c r="IU172" s="151" t="str">
        <f t="shared" si="9"/>
        <v/>
      </c>
      <c r="IV172" s="151">
        <v>57</v>
      </c>
    </row>
    <row r="173" spans="5:256" s="60" customFormat="1">
      <c r="AH173" s="134"/>
      <c r="IB173" s="149">
        <f t="shared" si="7"/>
        <v>93.33</v>
      </c>
      <c r="IC173" s="60">
        <f t="shared" si="8"/>
        <v>0</v>
      </c>
      <c r="IJ173" s="151">
        <v>58</v>
      </c>
      <c r="IK173" s="151">
        <v>58</v>
      </c>
      <c r="IL173" s="151"/>
      <c r="IM173" s="151"/>
      <c r="IN173" s="151"/>
      <c r="IR173" s="151"/>
      <c r="IS173" s="151">
        <f t="shared" si="10"/>
        <v>0</v>
      </c>
      <c r="IT173" s="151" t="str">
        <f t="shared" si="5"/>
        <v/>
      </c>
      <c r="IU173" s="151" t="str">
        <f t="shared" si="9"/>
        <v/>
      </c>
      <c r="IV173" s="151">
        <v>58</v>
      </c>
    </row>
    <row r="174" spans="5:256" s="60" customFormat="1">
      <c r="AH174" s="134"/>
      <c r="IB174" s="149">
        <f t="shared" si="7"/>
        <v>93.33</v>
      </c>
      <c r="IC174" s="60">
        <f>+IF($K$32&gt;=E153,IB174,0)</f>
        <v>0</v>
      </c>
      <c r="IJ174" s="151">
        <v>59</v>
      </c>
      <c r="IK174" s="151">
        <v>59</v>
      </c>
      <c r="IL174" s="135"/>
      <c r="IM174" s="135"/>
      <c r="IN174" s="135"/>
      <c r="IR174" s="152"/>
      <c r="IS174" s="151">
        <f t="shared" si="10"/>
        <v>0</v>
      </c>
      <c r="IT174" s="151" t="str">
        <f t="shared" si="5"/>
        <v/>
      </c>
      <c r="IU174" s="151" t="str">
        <f t="shared" si="9"/>
        <v/>
      </c>
      <c r="IV174" s="151">
        <v>59</v>
      </c>
    </row>
    <row r="175" spans="5:256" s="60" customFormat="1">
      <c r="AH175" s="134"/>
      <c r="IB175" s="149">
        <f t="shared" si="7"/>
        <v>93.33</v>
      </c>
      <c r="IC175" s="60">
        <f t="shared" si="8"/>
        <v>0</v>
      </c>
      <c r="IJ175" s="151">
        <v>60</v>
      </c>
      <c r="IK175" s="151">
        <v>60</v>
      </c>
      <c r="IL175" s="136"/>
      <c r="IM175" s="136"/>
      <c r="IN175" s="136"/>
      <c r="IR175" s="153"/>
      <c r="IS175" s="151">
        <f t="shared" si="10"/>
        <v>0</v>
      </c>
      <c r="IT175" s="151" t="str">
        <f t="shared" si="5"/>
        <v/>
      </c>
      <c r="IU175" s="151" t="str">
        <f t="shared" si="9"/>
        <v/>
      </c>
      <c r="IV175" s="151">
        <v>60</v>
      </c>
    </row>
    <row r="176" spans="5:256" s="60" customFormat="1">
      <c r="AH176" s="134"/>
      <c r="IB176" s="149">
        <f t="shared" si="7"/>
        <v>93.33</v>
      </c>
      <c r="IC176" s="60">
        <f t="shared" si="8"/>
        <v>0</v>
      </c>
      <c r="IJ176" s="151">
        <v>61</v>
      </c>
      <c r="IK176" s="151">
        <v>61</v>
      </c>
      <c r="IS176" s="151" t="e">
        <f>+IF($K$29&lt;451,IR176,IF($K$29&lt;801,#REF!,IF($K$29&lt;1201,#REF!,IF($K$29&lt;2001,#REF!,IF($K$29&lt;3001,#REF!,#REF!)))))</f>
        <v>#REF!</v>
      </c>
      <c r="IT176" s="151" t="e">
        <f t="shared" si="5"/>
        <v>#REF!</v>
      </c>
      <c r="IU176" s="151" t="e">
        <f t="shared" si="9"/>
        <v>#REF!</v>
      </c>
      <c r="IV176" s="151">
        <v>61</v>
      </c>
    </row>
    <row r="177" spans="34:256" s="60" customFormat="1">
      <c r="AH177" s="134"/>
      <c r="IB177" s="149">
        <f t="shared" si="7"/>
        <v>93.33</v>
      </c>
      <c r="IC177" s="60">
        <f t="shared" si="8"/>
        <v>0</v>
      </c>
      <c r="IJ177" s="151">
        <v>62</v>
      </c>
      <c r="IK177" s="151">
        <v>62</v>
      </c>
      <c r="IS177" s="151" t="e">
        <f>+IF($K$29&lt;451,IR177,IF($K$29&lt;801,#REF!,IF($K$29&lt;1201,#REF!,IF($K$29&lt;2001,#REF!,IF($K$29&lt;3001,#REF!,#REF!)))))</f>
        <v>#REF!</v>
      </c>
      <c r="IT177" s="151" t="e">
        <f t="shared" si="5"/>
        <v>#REF!</v>
      </c>
      <c r="IU177" s="151" t="e">
        <f t="shared" si="9"/>
        <v>#REF!</v>
      </c>
      <c r="IV177" s="151">
        <v>62</v>
      </c>
    </row>
    <row r="178" spans="34:256" s="60" customFormat="1">
      <c r="AH178" s="134"/>
      <c r="IB178" s="149">
        <f t="shared" si="7"/>
        <v>93.33</v>
      </c>
      <c r="IC178" s="60">
        <f t="shared" si="8"/>
        <v>0</v>
      </c>
      <c r="IJ178" s="151">
        <v>63</v>
      </c>
      <c r="IK178" s="151">
        <v>63</v>
      </c>
      <c r="IS178" s="151" t="e">
        <f>+IF($K$29&lt;451,IR178,IF($K$29&lt;801,#REF!,IF($K$29&lt;1201,#REF!,IF($K$29&lt;2001,#REF!,IF($K$29&lt;3001,#REF!,#REF!)))))</f>
        <v>#REF!</v>
      </c>
      <c r="IT178" s="151" t="e">
        <f t="shared" si="5"/>
        <v>#REF!</v>
      </c>
      <c r="IU178" s="151" t="e">
        <f t="shared" si="9"/>
        <v>#REF!</v>
      </c>
      <c r="IV178" s="151">
        <v>63</v>
      </c>
    </row>
    <row r="179" spans="34:256" s="60" customFormat="1">
      <c r="AH179" s="134"/>
      <c r="IB179" s="149">
        <f t="shared" si="7"/>
        <v>93.33</v>
      </c>
      <c r="IC179" s="60">
        <f t="shared" si="8"/>
        <v>0</v>
      </c>
      <c r="IJ179" s="151">
        <v>64</v>
      </c>
      <c r="IK179" s="151">
        <v>64</v>
      </c>
      <c r="IS179" s="151" t="e">
        <f>+IF($K$29&lt;451,IR179,IF($K$29&lt;801,#REF!,IF($K$29&lt;1201,#REF!,IF($K$29&lt;2001,#REF!,IF($K$29&lt;3001,#REF!,#REF!)))))</f>
        <v>#REF!</v>
      </c>
      <c r="IT179" s="151" t="e">
        <f t="shared" si="5"/>
        <v>#REF!</v>
      </c>
      <c r="IU179" s="151" t="e">
        <f t="shared" si="9"/>
        <v>#REF!</v>
      </c>
      <c r="IV179" s="151">
        <v>64</v>
      </c>
    </row>
    <row r="180" spans="34:256" s="60" customFormat="1">
      <c r="AH180" s="134"/>
      <c r="IB180" s="149">
        <f t="shared" ref="IB180:IB187" si="11">+$K$35</f>
        <v>93.33</v>
      </c>
      <c r="IC180" s="60">
        <f t="shared" ref="IC180:IC187" si="12">+IF($K$32&gt;=E159,IB180,0)</f>
        <v>0</v>
      </c>
      <c r="IJ180" s="151">
        <v>65</v>
      </c>
      <c r="IK180" s="151">
        <v>65</v>
      </c>
      <c r="IS180" s="151" t="e">
        <f>+IF($K$29&lt;451,IR180,IF($K$29&lt;801,#REF!,IF($K$29&lt;1201,#REF!,IF($K$29&lt;2001,#REF!,IF($K$29&lt;3001,#REF!,#REF!)))))</f>
        <v>#REF!</v>
      </c>
      <c r="IT180" s="151" t="e">
        <f t="shared" si="5"/>
        <v>#REF!</v>
      </c>
      <c r="IU180" s="151" t="e">
        <f t="shared" ref="IU180:IU187" si="13">IF(IS180=0,"",IF($K$32&lt;13,CEILING(ROUND(PMT($IO$109/12,$K$32,-$K$29),2),$IO$111),IF($K$32&lt;19,CEILING(ROUND(PMT($IP$109/12,$K$32,-$K$29),2),$IP$111),IF($K$32&lt;25,CEILING(ROUND(PMT($IQ$109/12,$K$32,-$K$29),2),$IQ$111),CEILING(ROUND(PMT($IR$109/12,$K$32,-$K$29),2),$IR$111)))))</f>
        <v>#REF!</v>
      </c>
      <c r="IV180" s="151">
        <v>65</v>
      </c>
    </row>
    <row r="181" spans="34:256" s="60" customFormat="1">
      <c r="AH181" s="134"/>
      <c r="IB181" s="149">
        <f t="shared" si="11"/>
        <v>93.33</v>
      </c>
      <c r="IC181" s="60">
        <f t="shared" si="12"/>
        <v>0</v>
      </c>
      <c r="IJ181" s="151">
        <v>66</v>
      </c>
      <c r="IK181" s="151">
        <v>66</v>
      </c>
      <c r="IS181" s="151" t="e">
        <f>+IF($K$29&lt;451,IR181,IF($K$29&lt;801,#REF!,IF($K$29&lt;1201,#REF!,IF($K$29&lt;2001,#REF!,IF($K$29&lt;3001,#REF!,#REF!)))))</f>
        <v>#REF!</v>
      </c>
      <c r="IT181" s="151" t="e">
        <f t="shared" ref="IT181:IT187" si="14">+IF(IS181=0,"",IS181)</f>
        <v>#REF!</v>
      </c>
      <c r="IU181" s="151" t="e">
        <f t="shared" si="13"/>
        <v>#REF!</v>
      </c>
      <c r="IV181" s="151">
        <v>66</v>
      </c>
    </row>
    <row r="182" spans="34:256" s="60" customFormat="1">
      <c r="AH182" s="134"/>
      <c r="IB182" s="149">
        <f t="shared" si="11"/>
        <v>93.33</v>
      </c>
      <c r="IC182" s="60">
        <f t="shared" si="12"/>
        <v>0</v>
      </c>
      <c r="IJ182" s="151">
        <v>67</v>
      </c>
      <c r="IK182" s="151">
        <v>67</v>
      </c>
      <c r="IS182" s="151" t="e">
        <f>+IF($K$29&lt;451,IR182,IF($K$29&lt;801,#REF!,IF($K$29&lt;1201,#REF!,IF($K$29&lt;2001,#REF!,IF($K$29&lt;3001,#REF!,#REF!)))))</f>
        <v>#REF!</v>
      </c>
      <c r="IT182" s="151" t="e">
        <f t="shared" si="14"/>
        <v>#REF!</v>
      </c>
      <c r="IU182" s="151" t="e">
        <f t="shared" si="13"/>
        <v>#REF!</v>
      </c>
      <c r="IV182" s="151">
        <v>67</v>
      </c>
    </row>
    <row r="183" spans="34:256" s="60" customFormat="1">
      <c r="AH183" s="134"/>
      <c r="IB183" s="149">
        <f t="shared" si="11"/>
        <v>93.33</v>
      </c>
      <c r="IC183" s="60">
        <f t="shared" si="12"/>
        <v>0</v>
      </c>
      <c r="IJ183" s="151">
        <v>68</v>
      </c>
      <c r="IK183" s="151">
        <v>68</v>
      </c>
      <c r="IS183" s="151" t="e">
        <f>+IF($K$29&lt;451,IR183,IF($K$29&lt;801,#REF!,IF($K$29&lt;1201,#REF!,IF($K$29&lt;2001,#REF!,IF($K$29&lt;3001,#REF!,#REF!)))))</f>
        <v>#REF!</v>
      </c>
      <c r="IT183" s="151" t="e">
        <f t="shared" si="14"/>
        <v>#REF!</v>
      </c>
      <c r="IU183" s="151" t="e">
        <f t="shared" si="13"/>
        <v>#REF!</v>
      </c>
      <c r="IV183" s="151">
        <v>68</v>
      </c>
    </row>
    <row r="184" spans="34:256" s="60" customFormat="1">
      <c r="AH184" s="134"/>
      <c r="IB184" s="149">
        <f t="shared" si="11"/>
        <v>93.33</v>
      </c>
      <c r="IC184" s="60">
        <f t="shared" si="12"/>
        <v>0</v>
      </c>
      <c r="IJ184" s="151">
        <v>69</v>
      </c>
      <c r="IK184" s="151">
        <v>69</v>
      </c>
      <c r="IS184" s="151" t="e">
        <f>+IF($K$29&lt;451,IR184,IF($K$29&lt;801,#REF!,IF($K$29&lt;1201,#REF!,IF($K$29&lt;2001,#REF!,IF($K$29&lt;3001,#REF!,#REF!)))))</f>
        <v>#REF!</v>
      </c>
      <c r="IT184" s="151" t="e">
        <f t="shared" si="14"/>
        <v>#REF!</v>
      </c>
      <c r="IU184" s="151" t="e">
        <f t="shared" si="13"/>
        <v>#REF!</v>
      </c>
      <c r="IV184" s="151">
        <v>69</v>
      </c>
    </row>
    <row r="185" spans="34:256" s="60" customFormat="1">
      <c r="AH185" s="134"/>
      <c r="IB185" s="149">
        <f t="shared" si="11"/>
        <v>93.33</v>
      </c>
      <c r="IC185" s="60">
        <f t="shared" si="12"/>
        <v>0</v>
      </c>
      <c r="IJ185" s="151">
        <v>70</v>
      </c>
      <c r="IK185" s="151">
        <v>70</v>
      </c>
      <c r="IS185" s="151" t="e">
        <f>+IF($K$29&lt;451,IR185,IF($K$29&lt;801,#REF!,IF($K$29&lt;1201,#REF!,IF($K$29&lt;2001,#REF!,IF($K$29&lt;3001,#REF!,#REF!)))))</f>
        <v>#REF!</v>
      </c>
      <c r="IT185" s="151" t="e">
        <f t="shared" si="14"/>
        <v>#REF!</v>
      </c>
      <c r="IU185" s="151" t="e">
        <f t="shared" si="13"/>
        <v>#REF!</v>
      </c>
      <c r="IV185" s="151">
        <v>70</v>
      </c>
    </row>
    <row r="186" spans="34:256" s="60" customFormat="1">
      <c r="AH186" s="134"/>
      <c r="IB186" s="149">
        <f t="shared" si="11"/>
        <v>93.33</v>
      </c>
      <c r="IC186" s="60">
        <f t="shared" si="12"/>
        <v>0</v>
      </c>
      <c r="IJ186" s="151">
        <v>71</v>
      </c>
      <c r="IK186" s="151">
        <v>71</v>
      </c>
      <c r="IS186" s="151" t="e">
        <f>+IF($K$29&lt;451,IR186,IF($K$29&lt;801,#REF!,IF($K$29&lt;1201,#REF!,IF($K$29&lt;2001,#REF!,IF($K$29&lt;3001,#REF!,#REF!)))))</f>
        <v>#REF!</v>
      </c>
      <c r="IT186" s="151" t="e">
        <f t="shared" si="14"/>
        <v>#REF!</v>
      </c>
      <c r="IU186" s="151" t="e">
        <f t="shared" si="13"/>
        <v>#REF!</v>
      </c>
      <c r="IV186" s="151">
        <v>71</v>
      </c>
    </row>
    <row r="187" spans="34:256" s="60" customFormat="1">
      <c r="AH187" s="134"/>
      <c r="IB187" s="149">
        <f t="shared" si="11"/>
        <v>93.33</v>
      </c>
      <c r="IC187" s="60">
        <f t="shared" si="12"/>
        <v>0</v>
      </c>
      <c r="IJ187" s="151">
        <v>72</v>
      </c>
      <c r="IK187" s="151">
        <v>72</v>
      </c>
      <c r="IS187" s="151" t="e">
        <f>+IF($K$29&lt;451,IR187,IF($K$29&lt;801,#REF!,IF($K$29&lt;1201,#REF!,IF($K$29&lt;2001,#REF!,IF($K$29&lt;3001,#REF!,#REF!)))))</f>
        <v>#REF!</v>
      </c>
      <c r="IT187" s="151" t="e">
        <f t="shared" si="14"/>
        <v>#REF!</v>
      </c>
      <c r="IU187" s="151" t="e">
        <f t="shared" si="13"/>
        <v>#REF!</v>
      </c>
      <c r="IV187" s="151">
        <v>72</v>
      </c>
    </row>
    <row r="188" spans="34:256" s="60" customFormat="1">
      <c r="AH188" s="134"/>
    </row>
    <row r="189" spans="34:256" s="60" customFormat="1">
      <c r="AH189" s="134"/>
    </row>
    <row r="190" spans="34:256" s="60" customFormat="1">
      <c r="AH190" s="134"/>
    </row>
    <row r="191" spans="34:256" s="60" customFormat="1">
      <c r="AH191" s="134"/>
    </row>
    <row r="192" spans="34:256" s="60" customFormat="1">
      <c r="AH192" s="134"/>
    </row>
    <row r="193" spans="34:34" s="60" customFormat="1">
      <c r="AH193" s="134"/>
    </row>
    <row r="194" spans="34:34" s="60" customFormat="1">
      <c r="AH194" s="134"/>
    </row>
    <row r="195" spans="34:34" s="60" customFormat="1">
      <c r="AH195" s="134"/>
    </row>
    <row r="196" spans="34:34" s="60" customFormat="1">
      <c r="AH196" s="134"/>
    </row>
    <row r="197" spans="34:34" s="60" customFormat="1">
      <c r="AH197" s="134"/>
    </row>
    <row r="198" spans="34:34" s="60" customFormat="1">
      <c r="AH198" s="134"/>
    </row>
    <row r="199" spans="34:34" s="60" customFormat="1">
      <c r="AH199" s="134"/>
    </row>
    <row r="200" spans="34:34" s="60" customFormat="1">
      <c r="AH200" s="134"/>
    </row>
    <row r="201" spans="34:34" s="60" customFormat="1">
      <c r="AH201" s="134"/>
    </row>
    <row r="202" spans="34:34" s="60" customFormat="1">
      <c r="AH202" s="134"/>
    </row>
    <row r="203" spans="34:34" s="60" customFormat="1">
      <c r="AH203" s="134"/>
    </row>
    <row r="204" spans="34:34" s="60" customFormat="1">
      <c r="AH204" s="134"/>
    </row>
    <row r="205" spans="34:34" s="60" customFormat="1">
      <c r="AH205" s="134"/>
    </row>
    <row r="206" spans="34:34" s="60" customFormat="1">
      <c r="AH206" s="134"/>
    </row>
    <row r="207" spans="34:34" s="60" customFormat="1">
      <c r="AH207" s="134"/>
    </row>
    <row r="208" spans="34:34" s="60" customFormat="1">
      <c r="AH208" s="134"/>
    </row>
    <row r="209" spans="34:34" s="60" customFormat="1">
      <c r="AH209" s="134"/>
    </row>
    <row r="210" spans="34:34" s="60" customFormat="1">
      <c r="AH210" s="134"/>
    </row>
    <row r="211" spans="34:34" s="60" customFormat="1">
      <c r="AH211" s="134"/>
    </row>
    <row r="212" spans="34:34" s="60" customFormat="1">
      <c r="AH212" s="134"/>
    </row>
    <row r="213" spans="34:34" s="60" customFormat="1">
      <c r="AH213" s="134"/>
    </row>
    <row r="214" spans="34:34" s="60" customFormat="1">
      <c r="AH214" s="134"/>
    </row>
    <row r="215" spans="34:34" s="60" customFormat="1">
      <c r="AH215" s="134"/>
    </row>
    <row r="216" spans="34:34" s="60" customFormat="1">
      <c r="AH216" s="134"/>
    </row>
    <row r="217" spans="34:34" s="60" customFormat="1">
      <c r="AH217" s="134"/>
    </row>
    <row r="218" spans="34:34" s="60" customFormat="1">
      <c r="AH218" s="134"/>
    </row>
    <row r="219" spans="34:34" s="60" customFormat="1">
      <c r="AH219" s="134"/>
    </row>
    <row r="220" spans="34:34" s="60" customFormat="1">
      <c r="AH220" s="134"/>
    </row>
    <row r="221" spans="34:34" s="60" customFormat="1">
      <c r="AH221" s="134"/>
    </row>
    <row r="222" spans="34:34" s="60" customFormat="1">
      <c r="AH222" s="134"/>
    </row>
    <row r="223" spans="34:34" s="60" customFormat="1">
      <c r="AH223" s="134"/>
    </row>
    <row r="224" spans="34:34" s="60" customFormat="1">
      <c r="AH224" s="134"/>
    </row>
    <row r="225" spans="34:34" s="60" customFormat="1">
      <c r="AH225" s="134"/>
    </row>
    <row r="226" spans="34:34" s="60" customFormat="1">
      <c r="AH226" s="134"/>
    </row>
    <row r="227" spans="34:34" s="60" customFormat="1">
      <c r="AH227" s="134"/>
    </row>
    <row r="228" spans="34:34" s="60" customFormat="1">
      <c r="AH228" s="134"/>
    </row>
    <row r="229" spans="34:34" s="60" customFormat="1">
      <c r="AH229" s="134"/>
    </row>
    <row r="230" spans="34:34" s="60" customFormat="1">
      <c r="AH230" s="134"/>
    </row>
    <row r="231" spans="34:34" s="60" customFormat="1">
      <c r="AH231" s="134"/>
    </row>
    <row r="232" spans="34:34" s="60" customFormat="1">
      <c r="AH232" s="134"/>
    </row>
    <row r="233" spans="34:34" s="60" customFormat="1">
      <c r="AH233" s="134"/>
    </row>
    <row r="234" spans="34:34" s="60" customFormat="1">
      <c r="AH234" s="134"/>
    </row>
    <row r="235" spans="34:34" s="60" customFormat="1">
      <c r="AH235" s="134"/>
    </row>
    <row r="236" spans="34:34" s="60" customFormat="1">
      <c r="AH236" s="134"/>
    </row>
    <row r="237" spans="34:34" s="60" customFormat="1">
      <c r="AH237" s="134"/>
    </row>
    <row r="238" spans="34:34" s="60" customFormat="1">
      <c r="AH238" s="134"/>
    </row>
    <row r="239" spans="34:34" s="60" customFormat="1">
      <c r="AH239" s="134"/>
    </row>
    <row r="240" spans="34:34" s="60" customFormat="1">
      <c r="AH240" s="134"/>
    </row>
    <row r="241" spans="34:34" s="60" customFormat="1">
      <c r="AH241" s="134"/>
    </row>
    <row r="242" spans="34:34" s="60" customFormat="1">
      <c r="AH242" s="134"/>
    </row>
    <row r="243" spans="34:34" s="60" customFormat="1">
      <c r="AH243" s="134"/>
    </row>
    <row r="244" spans="34:34" s="60" customFormat="1">
      <c r="AH244" s="134"/>
    </row>
    <row r="245" spans="34:34" s="60" customFormat="1">
      <c r="AH245" s="134"/>
    </row>
    <row r="246" spans="34:34" s="60" customFormat="1">
      <c r="AH246" s="134"/>
    </row>
    <row r="247" spans="34:34" s="60" customFormat="1">
      <c r="AH247" s="134"/>
    </row>
    <row r="248" spans="34:34" s="60" customFormat="1">
      <c r="AH248" s="134"/>
    </row>
    <row r="249" spans="34:34" s="60" customFormat="1">
      <c r="AH249" s="134"/>
    </row>
    <row r="250" spans="34:34" s="60" customFormat="1">
      <c r="AH250" s="134"/>
    </row>
    <row r="251" spans="34:34" s="60" customFormat="1">
      <c r="AH251" s="134"/>
    </row>
    <row r="252" spans="34:34" s="60" customFormat="1">
      <c r="AH252" s="134"/>
    </row>
    <row r="253" spans="34:34" s="60" customFormat="1">
      <c r="AH253" s="134"/>
    </row>
    <row r="254" spans="34:34" s="60" customFormat="1">
      <c r="AH254" s="134"/>
    </row>
    <row r="255" spans="34:34" s="60" customFormat="1">
      <c r="AH255" s="134"/>
    </row>
    <row r="256" spans="34:34" s="60" customFormat="1">
      <c r="AH256" s="134"/>
    </row>
    <row r="257" spans="34:34" s="60" customFormat="1">
      <c r="AH257" s="134"/>
    </row>
    <row r="258" spans="34:34" s="60" customFormat="1">
      <c r="AH258" s="134"/>
    </row>
    <row r="259" spans="34:34" s="60" customFormat="1">
      <c r="AH259" s="134"/>
    </row>
    <row r="260" spans="34:34" s="60" customFormat="1">
      <c r="AH260" s="134"/>
    </row>
    <row r="261" spans="34:34" s="60" customFormat="1">
      <c r="AH261" s="134"/>
    </row>
    <row r="262" spans="34:34" s="60" customFormat="1">
      <c r="AH262" s="134"/>
    </row>
    <row r="263" spans="34:34" s="60" customFormat="1">
      <c r="AH263" s="134"/>
    </row>
    <row r="264" spans="34:34" s="60" customFormat="1">
      <c r="AH264" s="134"/>
    </row>
    <row r="265" spans="34:34" s="60" customFormat="1">
      <c r="AH265" s="134"/>
    </row>
    <row r="266" spans="34:34" s="60" customFormat="1">
      <c r="AH266" s="134"/>
    </row>
    <row r="267" spans="34:34" s="60" customFormat="1">
      <c r="AH267" s="134"/>
    </row>
    <row r="268" spans="34:34" s="60" customFormat="1">
      <c r="AH268" s="134"/>
    </row>
    <row r="269" spans="34:34" s="60" customFormat="1">
      <c r="AH269" s="134"/>
    </row>
    <row r="270" spans="34:34" s="60" customFormat="1">
      <c r="AH270" s="134"/>
    </row>
    <row r="271" spans="34:34" s="60" customFormat="1">
      <c r="AH271" s="134"/>
    </row>
    <row r="272" spans="34:34" s="60" customFormat="1">
      <c r="AH272" s="134"/>
    </row>
    <row r="273" spans="34:34" s="60" customFormat="1">
      <c r="AH273" s="134"/>
    </row>
    <row r="274" spans="34:34" s="60" customFormat="1">
      <c r="AH274" s="134"/>
    </row>
    <row r="275" spans="34:34" s="60" customFormat="1">
      <c r="AH275" s="134"/>
    </row>
    <row r="276" spans="34:34" s="60" customFormat="1">
      <c r="AH276" s="134"/>
    </row>
    <row r="277" spans="34:34" s="60" customFormat="1">
      <c r="AH277" s="134"/>
    </row>
    <row r="278" spans="34:34" s="60" customFormat="1">
      <c r="AH278" s="134"/>
    </row>
    <row r="279" spans="34:34" s="60" customFormat="1">
      <c r="AH279" s="134"/>
    </row>
    <row r="280" spans="34:34" s="60" customFormat="1">
      <c r="AH280" s="134"/>
    </row>
    <row r="281" spans="34:34" s="60" customFormat="1">
      <c r="AH281" s="134"/>
    </row>
    <row r="282" spans="34:34" s="60" customFormat="1">
      <c r="AH282" s="134"/>
    </row>
    <row r="283" spans="34:34" s="60" customFormat="1">
      <c r="AH283" s="134"/>
    </row>
    <row r="284" spans="34:34" s="60" customFormat="1">
      <c r="AH284" s="134"/>
    </row>
    <row r="285" spans="34:34" s="60" customFormat="1">
      <c r="AH285" s="134"/>
    </row>
    <row r="286" spans="34:34" s="60" customFormat="1">
      <c r="AH286" s="134"/>
    </row>
    <row r="287" spans="34:34" s="60" customFormat="1">
      <c r="AH287" s="134"/>
    </row>
    <row r="288" spans="34:34" s="60" customFormat="1">
      <c r="AH288" s="134"/>
    </row>
    <row r="289" spans="34:34" s="60" customFormat="1">
      <c r="AH289" s="134"/>
    </row>
    <row r="290" spans="34:34" s="60" customFormat="1">
      <c r="AH290" s="134"/>
    </row>
    <row r="291" spans="34:34" s="60" customFormat="1">
      <c r="AH291" s="134"/>
    </row>
    <row r="292" spans="34:34" s="60" customFormat="1">
      <c r="AH292" s="134"/>
    </row>
    <row r="293" spans="34:34" s="60" customFormat="1">
      <c r="AH293" s="134"/>
    </row>
    <row r="294" spans="34:34" s="60" customFormat="1">
      <c r="AH294" s="134"/>
    </row>
    <row r="295" spans="34:34" s="60" customFormat="1">
      <c r="AH295" s="134"/>
    </row>
    <row r="296" spans="34:34" s="60" customFormat="1">
      <c r="AH296" s="134"/>
    </row>
    <row r="297" spans="34:34" s="60" customFormat="1">
      <c r="AH297" s="134"/>
    </row>
    <row r="298" spans="34:34" s="60" customFormat="1">
      <c r="AH298" s="134"/>
    </row>
    <row r="299" spans="34:34" s="60" customFormat="1">
      <c r="AH299" s="134"/>
    </row>
    <row r="300" spans="34:34" s="60" customFormat="1">
      <c r="AH300" s="134"/>
    </row>
    <row r="301" spans="34:34" s="60" customFormat="1">
      <c r="AH301" s="134"/>
    </row>
    <row r="302" spans="34:34" s="60" customFormat="1">
      <c r="AH302" s="134"/>
    </row>
    <row r="303" spans="34:34" s="60" customFormat="1">
      <c r="AH303" s="134"/>
    </row>
    <row r="304" spans="34:34" s="60" customFormat="1">
      <c r="AH304" s="134"/>
    </row>
    <row r="305" spans="34:34" s="60" customFormat="1">
      <c r="AH305" s="134"/>
    </row>
    <row r="306" spans="34:34" s="60" customFormat="1">
      <c r="AH306" s="134"/>
    </row>
    <row r="307" spans="34:34" s="60" customFormat="1">
      <c r="AH307" s="134"/>
    </row>
    <row r="308" spans="34:34" s="60" customFormat="1">
      <c r="AH308" s="134"/>
    </row>
    <row r="309" spans="34:34" s="60" customFormat="1">
      <c r="AH309" s="134"/>
    </row>
    <row r="310" spans="34:34" s="60" customFormat="1">
      <c r="AH310" s="134"/>
    </row>
    <row r="311" spans="34:34" s="60" customFormat="1">
      <c r="AH311" s="134"/>
    </row>
    <row r="312" spans="34:34" s="60" customFormat="1">
      <c r="AH312" s="134"/>
    </row>
    <row r="313" spans="34:34" s="60" customFormat="1">
      <c r="AH313" s="134"/>
    </row>
    <row r="314" spans="34:34" s="60" customFormat="1">
      <c r="AH314" s="134"/>
    </row>
    <row r="315" spans="34:34" s="60" customFormat="1">
      <c r="AH315" s="134"/>
    </row>
    <row r="316" spans="34:34" s="60" customFormat="1">
      <c r="AH316" s="134"/>
    </row>
    <row r="317" spans="34:34" s="60" customFormat="1">
      <c r="AH317" s="134"/>
    </row>
    <row r="318" spans="34:34" s="60" customFormat="1">
      <c r="AH318" s="134"/>
    </row>
    <row r="319" spans="34:34" s="60" customFormat="1">
      <c r="AH319" s="134"/>
    </row>
    <row r="320" spans="34:34" s="60" customFormat="1">
      <c r="AH320" s="134"/>
    </row>
    <row r="321" spans="34:34" s="60" customFormat="1">
      <c r="AH321" s="134"/>
    </row>
    <row r="322" spans="34:34" s="60" customFormat="1">
      <c r="AH322" s="134"/>
    </row>
    <row r="323" spans="34:34" s="60" customFormat="1">
      <c r="AH323" s="134"/>
    </row>
    <row r="324" spans="34:34" s="60" customFormat="1">
      <c r="AH324" s="134"/>
    </row>
    <row r="325" spans="34:34" s="60" customFormat="1">
      <c r="AH325" s="134"/>
    </row>
    <row r="326" spans="34:34" s="60" customFormat="1">
      <c r="AH326" s="134"/>
    </row>
    <row r="327" spans="34:34" s="60" customFormat="1">
      <c r="AH327" s="134"/>
    </row>
    <row r="328" spans="34:34" s="60" customFormat="1">
      <c r="AH328" s="134"/>
    </row>
    <row r="329" spans="34:34" s="60" customFormat="1">
      <c r="AH329" s="134"/>
    </row>
    <row r="330" spans="34:34" s="60" customFormat="1">
      <c r="AH330" s="134"/>
    </row>
    <row r="331" spans="34:34" s="60" customFormat="1">
      <c r="AH331" s="134"/>
    </row>
    <row r="332" spans="34:34" s="60" customFormat="1">
      <c r="AH332" s="134"/>
    </row>
    <row r="333" spans="34:34" s="60" customFormat="1">
      <c r="AH333" s="134"/>
    </row>
    <row r="334" spans="34:34" s="60" customFormat="1">
      <c r="AH334" s="134"/>
    </row>
    <row r="335" spans="34:34" s="60" customFormat="1">
      <c r="AH335" s="134"/>
    </row>
    <row r="336" spans="34:34" s="60" customFormat="1">
      <c r="AH336" s="134"/>
    </row>
    <row r="337" spans="34:34" s="60" customFormat="1">
      <c r="AH337" s="134"/>
    </row>
    <row r="338" spans="34:34" s="60" customFormat="1">
      <c r="AH338" s="134"/>
    </row>
    <row r="339" spans="34:34" s="60" customFormat="1">
      <c r="AH339" s="134"/>
    </row>
    <row r="340" spans="34:34" s="60" customFormat="1">
      <c r="AH340" s="134"/>
    </row>
    <row r="341" spans="34:34" s="60" customFormat="1">
      <c r="AH341" s="134"/>
    </row>
    <row r="342" spans="34:34" s="60" customFormat="1">
      <c r="AH342" s="134"/>
    </row>
    <row r="343" spans="34:34" s="60" customFormat="1">
      <c r="AH343" s="134"/>
    </row>
    <row r="344" spans="34:34" s="60" customFormat="1">
      <c r="AH344" s="134"/>
    </row>
    <row r="345" spans="34:34" s="60" customFormat="1">
      <c r="AH345" s="134"/>
    </row>
    <row r="346" spans="34:34" s="60" customFormat="1">
      <c r="AH346" s="134"/>
    </row>
    <row r="347" spans="34:34" s="60" customFormat="1">
      <c r="AH347" s="134"/>
    </row>
    <row r="348" spans="34:34" s="60" customFormat="1">
      <c r="AH348" s="134"/>
    </row>
    <row r="349" spans="34:34" s="60" customFormat="1">
      <c r="AH349" s="134"/>
    </row>
    <row r="350" spans="34:34" s="60" customFormat="1">
      <c r="AH350" s="134"/>
    </row>
    <row r="351" spans="34:34" s="60" customFormat="1">
      <c r="AH351" s="134"/>
    </row>
    <row r="352" spans="34:34" s="60" customFormat="1">
      <c r="AH352" s="134"/>
    </row>
    <row r="353" spans="34:34" s="60" customFormat="1">
      <c r="AH353" s="134"/>
    </row>
    <row r="354" spans="34:34" s="60" customFormat="1">
      <c r="AH354" s="134"/>
    </row>
    <row r="355" spans="34:34" s="60" customFormat="1">
      <c r="AH355" s="134"/>
    </row>
    <row r="356" spans="34:34" s="60" customFormat="1">
      <c r="AH356" s="134"/>
    </row>
    <row r="357" spans="34:34" s="60" customFormat="1">
      <c r="AH357" s="134"/>
    </row>
    <row r="358" spans="34:34" s="60" customFormat="1">
      <c r="AH358" s="134"/>
    </row>
    <row r="359" spans="34:34" s="60" customFormat="1">
      <c r="AH359" s="134"/>
    </row>
    <row r="360" spans="34:34" s="60" customFormat="1">
      <c r="AH360" s="134"/>
    </row>
    <row r="361" spans="34:34" s="60" customFormat="1">
      <c r="AH361" s="134"/>
    </row>
    <row r="362" spans="34:34" s="60" customFormat="1">
      <c r="AH362" s="134"/>
    </row>
    <row r="363" spans="34:34" s="60" customFormat="1">
      <c r="AH363" s="134"/>
    </row>
    <row r="364" spans="34:34" s="60" customFormat="1">
      <c r="AH364" s="134"/>
    </row>
    <row r="365" spans="34:34" s="60" customFormat="1">
      <c r="AH365" s="134"/>
    </row>
    <row r="366" spans="34:34" s="60" customFormat="1">
      <c r="AH366" s="134"/>
    </row>
    <row r="367" spans="34:34" s="60" customFormat="1">
      <c r="AH367" s="134"/>
    </row>
    <row r="368" spans="34:34" s="60" customFormat="1">
      <c r="AH368" s="134"/>
    </row>
    <row r="369" spans="34:34" s="60" customFormat="1">
      <c r="AH369" s="134"/>
    </row>
    <row r="370" spans="34:34" s="60" customFormat="1">
      <c r="AH370" s="134"/>
    </row>
    <row r="371" spans="34:34" s="60" customFormat="1">
      <c r="AH371" s="134"/>
    </row>
    <row r="372" spans="34:34" s="60" customFormat="1">
      <c r="AH372" s="134"/>
    </row>
    <row r="373" spans="34:34" s="60" customFormat="1">
      <c r="AH373" s="134"/>
    </row>
    <row r="374" spans="34:34" s="60" customFormat="1">
      <c r="AH374" s="134"/>
    </row>
    <row r="375" spans="34:34" s="60" customFormat="1">
      <c r="AH375" s="134"/>
    </row>
    <row r="376" spans="34:34" s="60" customFormat="1">
      <c r="AH376" s="134"/>
    </row>
    <row r="377" spans="34:34" s="60" customFormat="1">
      <c r="AH377" s="134"/>
    </row>
    <row r="378" spans="34:34" s="60" customFormat="1">
      <c r="AH378" s="134"/>
    </row>
    <row r="379" spans="34:34" s="60" customFormat="1">
      <c r="AH379" s="134"/>
    </row>
  </sheetData>
  <sheetProtection password="CEB5" sheet="1" selectLockedCells="1"/>
  <dataConsolidate/>
  <mergeCells count="7">
    <mergeCell ref="F15:H15"/>
    <mergeCell ref="I49:K49"/>
    <mergeCell ref="I50:K50"/>
    <mergeCell ref="I51:K51"/>
    <mergeCell ref="I15:L15"/>
    <mergeCell ref="I47:K47"/>
    <mergeCell ref="I48:K48"/>
  </mergeCells>
  <phoneticPr fontId="2" type="noConversion"/>
  <dataValidations count="4">
    <dataValidation type="list" allowBlank="1" showInputMessage="1" showErrorMessage="1" sqref="IO102">
      <formula1>$AG$64:$AW$64</formula1>
    </dataValidation>
    <dataValidation type="list" allowBlank="1" showInputMessage="1" showErrorMessage="1" sqref="K32">
      <formula1>$N$15:$N$20</formula1>
    </dataValidation>
    <dataValidation type="list" allowBlank="1" showInputMessage="1" showErrorMessage="1" sqref="K22">
      <formula1>$Q$15:$Q$17</formula1>
    </dataValidation>
    <dataValidation type="list" allowBlank="1" showInputMessage="1" showErrorMessage="1" sqref="K24">
      <formula1>$N$6:$N$7</formula1>
    </dataValidation>
  </dataValidations>
  <pageMargins left="0.75" right="0.75" top="1" bottom="1" header="0.5" footer="0.5"/>
  <pageSetup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34998626667073579"/>
    <pageSetUpPr fitToPage="1"/>
  </sheetPr>
  <dimension ref="B2:I111"/>
  <sheetViews>
    <sheetView showGridLines="0" showWhiteSpace="0" zoomScale="85" zoomScaleSheetLayoutView="85" workbookViewId="0">
      <selection activeCell="C22" sqref="C22:G22"/>
    </sheetView>
  </sheetViews>
  <sheetFormatPr defaultColWidth="9.140625" defaultRowHeight="12"/>
  <cols>
    <col min="1" max="1" width="9.140625" style="4"/>
    <col min="2" max="2" width="52.85546875" style="4" customWidth="1"/>
    <col min="3" max="3" width="9.7109375" style="41" customWidth="1"/>
    <col min="4" max="4" width="10" style="41" customWidth="1"/>
    <col min="5" max="5" width="9.140625" style="41"/>
    <col min="6" max="6" width="8.28515625" style="41" customWidth="1"/>
    <col min="7" max="7" width="40.140625" style="41" customWidth="1"/>
    <col min="8" max="16384" width="9.140625" style="4"/>
  </cols>
  <sheetData>
    <row r="2" spans="2:9" s="1" customFormat="1" ht="15" customHeight="1">
      <c r="B2" s="393" t="s">
        <v>35</v>
      </c>
      <c r="C2" s="394"/>
      <c r="D2" s="394"/>
      <c r="E2" s="394"/>
      <c r="F2" s="394"/>
      <c r="G2" s="394"/>
    </row>
    <row r="3" spans="2:9" s="1" customFormat="1" ht="15" customHeight="1">
      <c r="B3" s="394"/>
      <c r="C3" s="394"/>
      <c r="D3" s="394"/>
      <c r="E3" s="394"/>
      <c r="F3" s="394"/>
      <c r="G3" s="394"/>
    </row>
    <row r="4" spans="2:9" s="1" customFormat="1" ht="15" customHeight="1">
      <c r="B4" s="394"/>
      <c r="C4" s="394"/>
      <c r="D4" s="394"/>
      <c r="E4" s="394"/>
      <c r="F4" s="394"/>
      <c r="G4" s="394"/>
    </row>
    <row r="5" spans="2:9" s="1" customFormat="1" ht="15" customHeight="1">
      <c r="B5" s="2"/>
      <c r="C5" s="3"/>
      <c r="D5" s="3"/>
      <c r="E5" s="3"/>
      <c r="F5" s="3"/>
      <c r="G5" s="3"/>
    </row>
    <row r="6" spans="2:9">
      <c r="B6" s="395" t="s">
        <v>36</v>
      </c>
      <c r="C6" s="395"/>
      <c r="D6" s="395"/>
      <c r="E6" s="395"/>
      <c r="F6" s="395"/>
      <c r="G6" s="395"/>
    </row>
    <row r="7" spans="2:9">
      <c r="B7" s="395"/>
      <c r="C7" s="395"/>
      <c r="D7" s="395"/>
      <c r="E7" s="395"/>
      <c r="F7" s="395"/>
      <c r="G7" s="395"/>
    </row>
    <row r="9" spans="2:9">
      <c r="B9" s="5"/>
      <c r="C9" s="6"/>
      <c r="D9" s="6"/>
      <c r="E9" s="6"/>
      <c r="F9" s="6"/>
      <c r="G9" s="6"/>
    </row>
    <row r="10" spans="2:9">
      <c r="B10" s="7" t="s">
        <v>37</v>
      </c>
      <c r="C10" s="6"/>
      <c r="D10" s="6"/>
      <c r="E10" s="6"/>
      <c r="F10" s="6"/>
      <c r="G10" s="6"/>
    </row>
    <row r="11" spans="2:9">
      <c r="B11" s="5"/>
      <c r="C11" s="6"/>
      <c r="D11" s="6"/>
      <c r="E11" s="6"/>
      <c r="F11" s="6"/>
      <c r="G11" s="6"/>
    </row>
    <row r="12" spans="2:9">
      <c r="B12" s="8" t="s">
        <v>38</v>
      </c>
      <c r="C12" s="9" t="s">
        <v>39</v>
      </c>
      <c r="D12" s="10"/>
      <c r="E12" s="10"/>
      <c r="F12" s="10"/>
      <c r="G12" s="11"/>
      <c r="H12" s="12"/>
      <c r="I12" s="12"/>
    </row>
    <row r="13" spans="2:9">
      <c r="B13" s="13" t="s">
        <v>40</v>
      </c>
      <c r="C13" s="14" t="s">
        <v>41</v>
      </c>
      <c r="D13" s="15"/>
      <c r="E13" s="15"/>
      <c r="F13" s="15"/>
      <c r="G13" s="16"/>
      <c r="H13" s="12"/>
      <c r="I13" s="12"/>
    </row>
    <row r="14" spans="2:9">
      <c r="B14" s="13" t="s">
        <v>42</v>
      </c>
      <c r="C14" s="14" t="s">
        <v>43</v>
      </c>
      <c r="D14" s="15"/>
      <c r="E14" s="15"/>
      <c r="F14" s="15"/>
      <c r="G14" s="16"/>
      <c r="H14" s="12"/>
      <c r="I14" s="12"/>
    </row>
    <row r="15" spans="2:9">
      <c r="B15" s="13" t="s">
        <v>44</v>
      </c>
      <c r="C15" s="14"/>
      <c r="D15" s="15"/>
      <c r="E15" s="15"/>
      <c r="F15" s="15"/>
      <c r="G15" s="16"/>
      <c r="H15" s="12"/>
      <c r="I15" s="12"/>
    </row>
    <row r="16" spans="2:9">
      <c r="B16" s="13" t="s">
        <v>45</v>
      </c>
      <c r="C16" s="14" t="s">
        <v>46</v>
      </c>
      <c r="D16" s="15"/>
      <c r="E16" s="15"/>
      <c r="F16" s="15"/>
      <c r="G16" s="16"/>
      <c r="H16" s="12"/>
      <c r="I16" s="12"/>
    </row>
    <row r="17" spans="2:9">
      <c r="B17" s="13" t="s">
        <v>47</v>
      </c>
      <c r="C17" s="14"/>
      <c r="D17" s="15"/>
      <c r="E17" s="15"/>
      <c r="F17" s="15"/>
      <c r="G17" s="16"/>
      <c r="H17" s="12"/>
      <c r="I17" s="12"/>
    </row>
    <row r="18" spans="2:9" ht="12.75" customHeight="1">
      <c r="B18" s="13" t="s">
        <v>48</v>
      </c>
      <c r="C18" s="379"/>
      <c r="D18" s="380"/>
      <c r="E18" s="380"/>
      <c r="F18" s="380"/>
      <c r="G18" s="381"/>
    </row>
    <row r="19" spans="2:9" ht="12.75" customHeight="1">
      <c r="B19" s="13" t="s">
        <v>49</v>
      </c>
      <c r="C19" s="379"/>
      <c r="D19" s="380"/>
      <c r="E19" s="380"/>
      <c r="F19" s="380"/>
      <c r="G19" s="381"/>
    </row>
    <row r="20" spans="2:9" ht="12.75" customHeight="1">
      <c r="B20" s="13" t="s">
        <v>50</v>
      </c>
      <c r="C20" s="379"/>
      <c r="D20" s="380"/>
      <c r="E20" s="380"/>
      <c r="F20" s="380"/>
      <c r="G20" s="381"/>
    </row>
    <row r="21" spans="2:9" ht="12.75" customHeight="1">
      <c r="B21" s="13" t="s">
        <v>51</v>
      </c>
      <c r="C21" s="379"/>
      <c r="D21" s="380"/>
      <c r="E21" s="380"/>
      <c r="F21" s="380"/>
      <c r="G21" s="381"/>
    </row>
    <row r="22" spans="2:9" ht="12.75" customHeight="1">
      <c r="B22" s="13" t="s">
        <v>52</v>
      </c>
      <c r="C22" s="379"/>
      <c r="D22" s="380"/>
      <c r="E22" s="380"/>
      <c r="F22" s="380"/>
      <c r="G22" s="381"/>
    </row>
    <row r="23" spans="2:9" ht="12.75" customHeight="1">
      <c r="B23" s="17" t="s">
        <v>53</v>
      </c>
      <c r="C23" s="382"/>
      <c r="D23" s="383"/>
      <c r="E23" s="383"/>
      <c r="F23" s="383"/>
      <c r="G23" s="384"/>
    </row>
    <row r="24" spans="2:9">
      <c r="B24" s="18"/>
      <c r="C24" s="19"/>
      <c r="D24" s="19"/>
      <c r="E24" s="19"/>
      <c r="F24" s="19"/>
      <c r="G24" s="19"/>
    </row>
    <row r="25" spans="2:9">
      <c r="B25" s="18"/>
      <c r="C25" s="19"/>
      <c r="D25" s="19"/>
      <c r="E25" s="19"/>
      <c r="F25" s="19"/>
      <c r="G25" s="19"/>
    </row>
    <row r="26" spans="2:9">
      <c r="B26" s="5"/>
      <c r="C26" s="6"/>
      <c r="D26" s="6"/>
      <c r="E26" s="6"/>
      <c r="F26" s="6"/>
      <c r="G26" s="6"/>
    </row>
    <row r="27" spans="2:9">
      <c r="B27" s="7" t="s">
        <v>54</v>
      </c>
      <c r="C27" s="6"/>
      <c r="D27" s="6"/>
      <c r="E27" s="6"/>
      <c r="F27" s="6"/>
      <c r="G27" s="6"/>
    </row>
    <row r="28" spans="2:9">
      <c r="B28" s="5"/>
      <c r="C28" s="6"/>
      <c r="D28" s="6"/>
      <c r="E28" s="6"/>
      <c r="F28" s="6"/>
      <c r="G28" s="6"/>
    </row>
    <row r="29" spans="2:9">
      <c r="B29" s="47" t="s">
        <v>55</v>
      </c>
      <c r="C29" s="20" t="s">
        <v>56</v>
      </c>
      <c r="D29" s="20"/>
      <c r="E29" s="20"/>
      <c r="F29" s="20"/>
      <c r="G29" s="11"/>
    </row>
    <row r="30" spans="2:9" ht="36">
      <c r="B30" s="48" t="s">
        <v>57</v>
      </c>
      <c r="C30" s="49">
        <f>Калкулатор!K29</f>
        <v>1000</v>
      </c>
      <c r="D30" s="15"/>
      <c r="E30" s="15"/>
      <c r="F30" s="15"/>
      <c r="G30" s="16"/>
    </row>
    <row r="31" spans="2:9" ht="54.75" customHeight="1">
      <c r="B31" s="48" t="s">
        <v>58</v>
      </c>
      <c r="C31" s="361" t="s">
        <v>59</v>
      </c>
      <c r="D31" s="361"/>
      <c r="E31" s="361"/>
      <c r="F31" s="361"/>
      <c r="G31" s="362"/>
    </row>
    <row r="32" spans="2:9">
      <c r="B32" s="50" t="s">
        <v>60</v>
      </c>
      <c r="C32" s="51">
        <f>Калкулатор!K32</f>
        <v>12</v>
      </c>
      <c r="D32" s="15" t="s">
        <v>61</v>
      </c>
      <c r="E32" s="15"/>
      <c r="F32" s="15"/>
      <c r="G32" s="16"/>
    </row>
    <row r="33" spans="2:7">
      <c r="B33" s="372" t="s">
        <v>62</v>
      </c>
      <c r="C33" s="385" t="s">
        <v>63</v>
      </c>
      <c r="D33" s="386"/>
      <c r="E33" s="386"/>
      <c r="F33" s="386"/>
      <c r="G33" s="387"/>
    </row>
    <row r="34" spans="2:7">
      <c r="B34" s="372"/>
      <c r="C34" s="22" t="s">
        <v>64</v>
      </c>
      <c r="D34" s="52">
        <f>Калкулатор!K35</f>
        <v>93.33</v>
      </c>
      <c r="E34" s="23">
        <f>C32</f>
        <v>12</v>
      </c>
      <c r="F34" s="388" t="s">
        <v>65</v>
      </c>
      <c r="G34" s="389"/>
    </row>
    <row r="35" spans="2:7" s="24" customFormat="1" ht="12.75">
      <c r="B35" s="372"/>
      <c r="C35" s="390" t="s">
        <v>66</v>
      </c>
      <c r="D35" s="391"/>
      <c r="E35" s="391"/>
      <c r="F35" s="391"/>
      <c r="G35" s="392"/>
    </row>
    <row r="36" spans="2:7" ht="48">
      <c r="B36" s="48" t="s">
        <v>67</v>
      </c>
      <c r="C36" s="370">
        <f>D34*E34</f>
        <v>1119.96</v>
      </c>
      <c r="D36" s="370"/>
      <c r="E36" s="370"/>
      <c r="F36" s="370"/>
      <c r="G36" s="371"/>
    </row>
    <row r="37" spans="2:7" ht="42" customHeight="1">
      <c r="B37" s="372" t="s">
        <v>68</v>
      </c>
      <c r="C37" s="373" t="s">
        <v>69</v>
      </c>
      <c r="D37" s="374"/>
      <c r="E37" s="375"/>
      <c r="F37" s="375"/>
      <c r="G37" s="376"/>
    </row>
    <row r="38" spans="2:7" ht="42" customHeight="1">
      <c r="B38" s="372"/>
      <c r="C38" s="25" t="s">
        <v>70</v>
      </c>
      <c r="D38" s="26"/>
      <c r="E38" s="377">
        <f>Калкулатор!K18</f>
        <v>1000</v>
      </c>
      <c r="F38" s="377"/>
      <c r="G38" s="378"/>
    </row>
    <row r="39" spans="2:7" ht="54" customHeight="1">
      <c r="B39" s="48" t="s">
        <v>71</v>
      </c>
      <c r="C39" s="27" t="s">
        <v>72</v>
      </c>
      <c r="D39" s="14"/>
      <c r="E39" s="15"/>
      <c r="F39" s="15"/>
      <c r="G39" s="16"/>
    </row>
    <row r="40" spans="2:7" ht="36">
      <c r="B40" s="53" t="s">
        <v>73</v>
      </c>
      <c r="C40" s="29" t="s">
        <v>74</v>
      </c>
      <c r="D40" s="30"/>
      <c r="E40" s="30"/>
      <c r="F40" s="30"/>
      <c r="G40" s="31"/>
    </row>
    <row r="41" spans="2:7">
      <c r="B41" s="6"/>
      <c r="C41" s="6"/>
      <c r="D41" s="6"/>
      <c r="E41" s="6"/>
      <c r="F41" s="6"/>
      <c r="G41" s="6"/>
    </row>
    <row r="42" spans="2:7">
      <c r="B42" s="6"/>
      <c r="C42" s="6"/>
      <c r="D42" s="6"/>
      <c r="E42" s="6"/>
      <c r="F42" s="6"/>
      <c r="G42" s="6"/>
    </row>
    <row r="43" spans="2:7">
      <c r="B43" s="6"/>
      <c r="C43" s="6"/>
      <c r="D43" s="6"/>
      <c r="E43" s="6"/>
      <c r="F43" s="6"/>
      <c r="G43" s="6"/>
    </row>
    <row r="44" spans="2:7">
      <c r="B44" s="54" t="s">
        <v>75</v>
      </c>
      <c r="C44" s="6"/>
      <c r="D44" s="6"/>
      <c r="E44" s="6"/>
      <c r="F44" s="6"/>
      <c r="G44" s="6"/>
    </row>
    <row r="45" spans="2:7">
      <c r="B45" s="6"/>
      <c r="C45" s="6"/>
      <c r="D45" s="6"/>
      <c r="E45" s="6"/>
      <c r="F45" s="6"/>
      <c r="G45" s="6"/>
    </row>
    <row r="46" spans="2:7" ht="36">
      <c r="B46" s="55" t="s">
        <v>76</v>
      </c>
      <c r="C46" s="9" t="s">
        <v>77</v>
      </c>
      <c r="D46" s="10"/>
      <c r="E46" s="10"/>
      <c r="F46" s="10"/>
      <c r="G46" s="56">
        <f>'Погасителен план'!E19</f>
        <v>0.21450251999999997</v>
      </c>
    </row>
    <row r="47" spans="2:7" ht="72">
      <c r="B47" s="48" t="s">
        <v>78</v>
      </c>
      <c r="C47" s="57">
        <f>Калкулатор!K40</f>
        <v>0.2369</v>
      </c>
      <c r="D47" s="15"/>
      <c r="E47" s="15"/>
      <c r="F47" s="15"/>
      <c r="G47" s="16"/>
    </row>
    <row r="48" spans="2:7" ht="60">
      <c r="B48" s="21" t="s">
        <v>79</v>
      </c>
      <c r="C48" s="368" t="s">
        <v>151</v>
      </c>
      <c r="D48" s="368"/>
      <c r="E48" s="368"/>
      <c r="F48" s="368"/>
      <c r="G48" s="369"/>
    </row>
    <row r="49" spans="2:9" ht="26.25" customHeight="1">
      <c r="B49" s="13" t="s">
        <v>80</v>
      </c>
      <c r="C49" s="361" t="s">
        <v>81</v>
      </c>
      <c r="D49" s="361"/>
      <c r="E49" s="361"/>
      <c r="F49" s="361"/>
      <c r="G49" s="362"/>
    </row>
    <row r="50" spans="2:9" ht="36">
      <c r="B50" s="21" t="s">
        <v>82</v>
      </c>
      <c r="C50" s="14" t="s">
        <v>74</v>
      </c>
      <c r="D50" s="15"/>
      <c r="E50" s="15"/>
      <c r="F50" s="15"/>
      <c r="G50" s="16"/>
    </row>
    <row r="51" spans="2:9" ht="39.75" customHeight="1">
      <c r="B51" s="21" t="s">
        <v>83</v>
      </c>
      <c r="C51" s="14" t="s">
        <v>74</v>
      </c>
      <c r="D51" s="15"/>
      <c r="E51" s="15"/>
      <c r="F51" s="15"/>
      <c r="G51" s="16"/>
    </row>
    <row r="52" spans="2:9" ht="25.5" customHeight="1">
      <c r="B52" s="21" t="s">
        <v>84</v>
      </c>
      <c r="C52" s="361" t="s">
        <v>81</v>
      </c>
      <c r="D52" s="361"/>
      <c r="E52" s="361"/>
      <c r="F52" s="361"/>
      <c r="G52" s="362"/>
    </row>
    <row r="53" spans="2:9" ht="39.75" customHeight="1">
      <c r="B53" s="21" t="s">
        <v>85</v>
      </c>
      <c r="C53" s="361" t="s">
        <v>86</v>
      </c>
      <c r="D53" s="361"/>
      <c r="E53" s="361"/>
      <c r="F53" s="361"/>
      <c r="G53" s="362"/>
    </row>
    <row r="54" spans="2:9" ht="36">
      <c r="B54" s="21" t="s">
        <v>87</v>
      </c>
      <c r="C54" s="14" t="s">
        <v>33</v>
      </c>
      <c r="D54" s="15"/>
      <c r="E54" s="15"/>
      <c r="F54" s="15"/>
      <c r="G54" s="16"/>
    </row>
    <row r="55" spans="2:9" ht="101.25" customHeight="1">
      <c r="B55" s="28" t="s">
        <v>88</v>
      </c>
      <c r="C55" s="363" t="s">
        <v>89</v>
      </c>
      <c r="D55" s="363"/>
      <c r="E55" s="363"/>
      <c r="F55" s="363"/>
      <c r="G55" s="364"/>
      <c r="H55" s="33"/>
      <c r="I55" s="33"/>
    </row>
    <row r="56" spans="2:9">
      <c r="B56" s="5"/>
      <c r="C56" s="6"/>
      <c r="D56" s="6"/>
      <c r="E56" s="6"/>
      <c r="F56" s="6"/>
      <c r="G56" s="6"/>
    </row>
    <row r="57" spans="2:9">
      <c r="B57" s="5"/>
      <c r="C57" s="6"/>
      <c r="D57" s="6"/>
      <c r="E57" s="6"/>
      <c r="F57" s="6"/>
      <c r="G57" s="6"/>
    </row>
    <row r="58" spans="2:9">
      <c r="B58" s="5"/>
      <c r="C58" s="6"/>
      <c r="D58" s="6"/>
      <c r="E58" s="6"/>
      <c r="F58" s="6"/>
      <c r="G58" s="6"/>
    </row>
    <row r="59" spans="2:9">
      <c r="B59" s="7" t="s">
        <v>90</v>
      </c>
      <c r="C59" s="6"/>
      <c r="D59" s="6"/>
      <c r="E59" s="6"/>
      <c r="F59" s="6"/>
      <c r="G59" s="6"/>
    </row>
    <row r="60" spans="2:9">
      <c r="B60" s="5"/>
      <c r="C60" s="6"/>
      <c r="D60" s="6"/>
      <c r="E60" s="6"/>
      <c r="F60" s="6"/>
      <c r="G60" s="6"/>
    </row>
    <row r="61" spans="2:9" ht="36">
      <c r="B61" s="32" t="s">
        <v>91</v>
      </c>
      <c r="C61" s="9" t="s">
        <v>32</v>
      </c>
      <c r="D61" s="10"/>
      <c r="E61" s="10"/>
      <c r="F61" s="10"/>
      <c r="G61" s="11"/>
    </row>
    <row r="62" spans="2:9" ht="36">
      <c r="B62" s="21" t="s">
        <v>92</v>
      </c>
      <c r="C62" s="361" t="s">
        <v>93</v>
      </c>
      <c r="D62" s="361"/>
      <c r="E62" s="361"/>
      <c r="F62" s="361"/>
      <c r="G62" s="362"/>
    </row>
    <row r="63" spans="2:9" ht="75" customHeight="1">
      <c r="B63" s="21" t="s">
        <v>94</v>
      </c>
      <c r="C63" s="361" t="s">
        <v>95</v>
      </c>
      <c r="D63" s="361"/>
      <c r="E63" s="361"/>
      <c r="F63" s="361"/>
      <c r="G63" s="362"/>
    </row>
    <row r="64" spans="2:9" ht="144">
      <c r="B64" s="21" t="s">
        <v>96</v>
      </c>
      <c r="C64" s="14" t="s">
        <v>32</v>
      </c>
      <c r="D64" s="15"/>
      <c r="E64" s="15"/>
      <c r="F64" s="15"/>
      <c r="G64" s="16"/>
    </row>
    <row r="65" spans="2:7" ht="60">
      <c r="B65" s="21" t="s">
        <v>97</v>
      </c>
      <c r="C65" s="14" t="s">
        <v>32</v>
      </c>
      <c r="D65" s="15"/>
      <c r="E65" s="15"/>
      <c r="F65" s="15"/>
      <c r="G65" s="16"/>
    </row>
    <row r="66" spans="2:7" ht="18" customHeight="1">
      <c r="B66" s="353" t="s">
        <v>98</v>
      </c>
      <c r="C66" s="355" t="s">
        <v>99</v>
      </c>
      <c r="D66" s="356"/>
      <c r="E66" s="356"/>
      <c r="F66" s="356"/>
      <c r="G66" s="357"/>
    </row>
    <row r="67" spans="2:7" ht="19.5" customHeight="1">
      <c r="B67" s="354"/>
      <c r="C67" s="34" t="s">
        <v>100</v>
      </c>
      <c r="D67" s="358">
        <f ca="1">TODAY()</f>
        <v>42589</v>
      </c>
      <c r="E67" s="358"/>
      <c r="F67" s="35" t="s">
        <v>101</v>
      </c>
      <c r="G67" s="36">
        <f ca="1">D67</f>
        <v>42589</v>
      </c>
    </row>
    <row r="68" spans="2:7">
      <c r="B68" s="37"/>
      <c r="C68" s="6"/>
      <c r="D68" s="38"/>
      <c r="E68" s="38"/>
      <c r="F68" s="6"/>
      <c r="G68" s="6"/>
    </row>
    <row r="69" spans="2:7">
      <c r="C69" s="6"/>
      <c r="D69" s="6"/>
      <c r="E69" s="6"/>
      <c r="F69" s="6"/>
      <c r="G69" s="6"/>
    </row>
    <row r="70" spans="2:7">
      <c r="C70" s="6"/>
      <c r="D70" s="6"/>
      <c r="E70" s="6"/>
      <c r="F70" s="6"/>
      <c r="G70" s="6"/>
    </row>
    <row r="71" spans="2:7">
      <c r="B71" s="7" t="s">
        <v>102</v>
      </c>
      <c r="C71" s="6"/>
      <c r="D71" s="6"/>
      <c r="E71" s="6"/>
      <c r="F71" s="6"/>
      <c r="G71" s="6"/>
    </row>
    <row r="72" spans="2:7">
      <c r="B72" s="7"/>
      <c r="C72" s="6"/>
      <c r="D72" s="6"/>
      <c r="E72" s="6"/>
      <c r="F72" s="6"/>
      <c r="G72" s="6"/>
    </row>
    <row r="73" spans="2:7">
      <c r="B73" s="7" t="s">
        <v>103</v>
      </c>
      <c r="C73" s="6"/>
      <c r="D73" s="6"/>
      <c r="E73" s="6"/>
      <c r="F73" s="6"/>
      <c r="G73" s="6"/>
    </row>
    <row r="74" spans="2:7" ht="36">
      <c r="B74" s="32" t="s">
        <v>104</v>
      </c>
      <c r="C74" s="359" t="s">
        <v>105</v>
      </c>
      <c r="D74" s="359"/>
      <c r="E74" s="359"/>
      <c r="F74" s="359"/>
      <c r="G74" s="360"/>
    </row>
    <row r="75" spans="2:7">
      <c r="B75" s="13" t="s">
        <v>40</v>
      </c>
      <c r="C75" s="14" t="s">
        <v>106</v>
      </c>
      <c r="D75" s="15"/>
      <c r="E75" s="15"/>
      <c r="F75" s="15"/>
      <c r="G75" s="16"/>
    </row>
    <row r="76" spans="2:7">
      <c r="B76" s="13" t="s">
        <v>42</v>
      </c>
      <c r="C76" s="14" t="s">
        <v>106</v>
      </c>
      <c r="D76" s="15"/>
      <c r="E76" s="15"/>
      <c r="F76" s="15"/>
      <c r="G76" s="16"/>
    </row>
    <row r="77" spans="2:7">
      <c r="B77" s="13" t="s">
        <v>44</v>
      </c>
      <c r="C77" s="14" t="s">
        <v>106</v>
      </c>
      <c r="D77" s="15"/>
      <c r="E77" s="15"/>
      <c r="F77" s="15"/>
      <c r="G77" s="16"/>
    </row>
    <row r="78" spans="2:7">
      <c r="B78" s="13" t="s">
        <v>45</v>
      </c>
      <c r="C78" s="14" t="s">
        <v>106</v>
      </c>
      <c r="D78" s="15"/>
      <c r="E78" s="15"/>
      <c r="F78" s="15"/>
      <c r="G78" s="16"/>
    </row>
    <row r="79" spans="2:7">
      <c r="B79" s="13" t="s">
        <v>47</v>
      </c>
      <c r="C79" s="14" t="s">
        <v>106</v>
      </c>
      <c r="D79" s="15"/>
      <c r="E79" s="15"/>
      <c r="F79" s="15"/>
      <c r="G79" s="16"/>
    </row>
    <row r="80" spans="2:7" ht="24">
      <c r="B80" s="21" t="s">
        <v>107</v>
      </c>
      <c r="C80" s="361" t="s">
        <v>106</v>
      </c>
      <c r="D80" s="361"/>
      <c r="E80" s="361"/>
      <c r="F80" s="361"/>
      <c r="G80" s="362"/>
    </row>
    <row r="81" spans="2:7" ht="24">
      <c r="B81" s="28" t="s">
        <v>108</v>
      </c>
      <c r="C81" s="29" t="s">
        <v>106</v>
      </c>
      <c r="D81" s="30"/>
      <c r="E81" s="30"/>
      <c r="F81" s="30"/>
      <c r="G81" s="31"/>
    </row>
    <row r="82" spans="2:7">
      <c r="B82" s="39"/>
      <c r="C82" s="19"/>
      <c r="D82" s="19"/>
      <c r="E82" s="19"/>
      <c r="F82" s="19"/>
      <c r="G82" s="19"/>
    </row>
    <row r="83" spans="2:7">
      <c r="B83" s="7" t="s">
        <v>109</v>
      </c>
      <c r="C83" s="6"/>
      <c r="D83" s="6"/>
      <c r="E83" s="6"/>
      <c r="F83" s="6"/>
      <c r="G83" s="6"/>
    </row>
    <row r="84" spans="2:7" ht="97.5" customHeight="1">
      <c r="B84" s="32" t="s">
        <v>110</v>
      </c>
      <c r="C84" s="359" t="s">
        <v>111</v>
      </c>
      <c r="D84" s="359"/>
      <c r="E84" s="359"/>
      <c r="F84" s="359"/>
      <c r="G84" s="360"/>
    </row>
    <row r="85" spans="2:7" ht="48">
      <c r="B85" s="21" t="s">
        <v>112</v>
      </c>
      <c r="C85" s="14" t="s">
        <v>113</v>
      </c>
      <c r="D85" s="15"/>
      <c r="E85" s="15"/>
      <c r="F85" s="15"/>
      <c r="G85" s="16"/>
    </row>
    <row r="86" spans="2:7" ht="36">
      <c r="B86" s="21" t="s">
        <v>114</v>
      </c>
      <c r="C86" s="14" t="s">
        <v>115</v>
      </c>
      <c r="D86" s="15"/>
      <c r="E86" s="15"/>
      <c r="F86" s="15"/>
      <c r="G86" s="16"/>
    </row>
    <row r="87" spans="2:7" ht="36">
      <c r="B87" s="28" t="s">
        <v>116</v>
      </c>
      <c r="C87" s="363" t="s">
        <v>117</v>
      </c>
      <c r="D87" s="363"/>
      <c r="E87" s="363"/>
      <c r="F87" s="363"/>
      <c r="G87" s="364"/>
    </row>
    <row r="88" spans="2:7">
      <c r="B88" s="5"/>
      <c r="C88" s="6"/>
      <c r="D88" s="6"/>
      <c r="E88" s="6"/>
      <c r="F88" s="6"/>
      <c r="G88" s="6"/>
    </row>
    <row r="89" spans="2:7">
      <c r="B89" s="40" t="s">
        <v>118</v>
      </c>
    </row>
    <row r="90" spans="2:7" ht="24" customHeight="1">
      <c r="B90" s="42" t="s">
        <v>119</v>
      </c>
      <c r="C90" s="365" t="s">
        <v>120</v>
      </c>
      <c r="D90" s="365"/>
      <c r="E90" s="365"/>
      <c r="F90" s="365"/>
      <c r="G90" s="366"/>
    </row>
    <row r="91" spans="2:7" ht="24" customHeight="1">
      <c r="B91" s="43"/>
      <c r="C91" s="44"/>
      <c r="D91" s="44"/>
      <c r="E91" s="44"/>
      <c r="F91" s="44"/>
      <c r="G91" s="44"/>
    </row>
    <row r="92" spans="2:7">
      <c r="B92" s="5"/>
      <c r="C92" s="45"/>
      <c r="D92" s="45"/>
      <c r="E92" s="45"/>
      <c r="F92" s="45"/>
      <c r="G92" s="45"/>
    </row>
    <row r="93" spans="2:7" ht="22.5" customHeight="1">
      <c r="B93" s="5" t="s">
        <v>121</v>
      </c>
      <c r="C93" s="46" t="s">
        <v>122</v>
      </c>
      <c r="F93" s="6"/>
      <c r="G93" s="6"/>
    </row>
    <row r="94" spans="2:7" ht="22.5" customHeight="1">
      <c r="B94" s="5" t="s">
        <v>123</v>
      </c>
      <c r="C94" s="6" t="s">
        <v>124</v>
      </c>
      <c r="D94" s="367">
        <f ca="1">TODAY()</f>
        <v>42589</v>
      </c>
      <c r="E94" s="367"/>
      <c r="F94" s="6"/>
      <c r="G94" s="6"/>
    </row>
    <row r="95" spans="2:7">
      <c r="B95" s="5"/>
      <c r="C95" s="6"/>
      <c r="D95" s="6"/>
      <c r="E95" s="6"/>
      <c r="F95" s="6"/>
      <c r="G95" s="6"/>
    </row>
    <row r="96" spans="2:7">
      <c r="B96" s="5"/>
      <c r="C96" s="6"/>
      <c r="D96" s="6"/>
      <c r="E96" s="6"/>
      <c r="F96" s="6"/>
      <c r="G96" s="6"/>
    </row>
    <row r="97" spans="2:7">
      <c r="B97" s="5"/>
      <c r="C97" s="6"/>
      <c r="D97" s="6"/>
      <c r="E97" s="6"/>
      <c r="F97" s="6"/>
      <c r="G97" s="6"/>
    </row>
    <row r="98" spans="2:7">
      <c r="B98" s="5"/>
      <c r="C98" s="6"/>
      <c r="D98" s="6"/>
      <c r="E98" s="6"/>
      <c r="F98" s="6"/>
      <c r="G98" s="6"/>
    </row>
    <row r="99" spans="2:7">
      <c r="B99" s="5"/>
      <c r="C99" s="6"/>
      <c r="D99" s="6"/>
      <c r="E99" s="6"/>
      <c r="F99" s="6"/>
      <c r="G99" s="6"/>
    </row>
    <row r="100" spans="2:7">
      <c r="B100" s="5"/>
      <c r="C100" s="6"/>
      <c r="D100" s="6"/>
      <c r="E100" s="6"/>
      <c r="F100" s="6"/>
      <c r="G100" s="6"/>
    </row>
    <row r="101" spans="2:7">
      <c r="B101" s="5"/>
      <c r="C101" s="6"/>
      <c r="D101" s="6"/>
      <c r="E101" s="6"/>
      <c r="F101" s="6"/>
      <c r="G101" s="6"/>
    </row>
    <row r="102" spans="2:7">
      <c r="B102" s="5"/>
      <c r="C102" s="6"/>
      <c r="D102" s="6"/>
      <c r="E102" s="6"/>
      <c r="F102" s="6"/>
      <c r="G102" s="6"/>
    </row>
    <row r="103" spans="2:7">
      <c r="B103" s="5"/>
      <c r="C103" s="6"/>
      <c r="D103" s="6"/>
      <c r="E103" s="6"/>
      <c r="F103" s="6"/>
      <c r="G103" s="6"/>
    </row>
    <row r="104" spans="2:7">
      <c r="B104" s="5"/>
      <c r="C104" s="6"/>
      <c r="D104" s="6"/>
      <c r="E104" s="6"/>
      <c r="F104" s="6"/>
      <c r="G104" s="6"/>
    </row>
    <row r="105" spans="2:7">
      <c r="B105" s="5"/>
      <c r="C105" s="6"/>
      <c r="D105" s="6"/>
      <c r="E105" s="6"/>
      <c r="F105" s="6"/>
      <c r="G105" s="6"/>
    </row>
    <row r="106" spans="2:7">
      <c r="B106" s="5"/>
      <c r="C106" s="6"/>
      <c r="D106" s="6"/>
      <c r="E106" s="6"/>
      <c r="F106" s="6"/>
      <c r="G106" s="6"/>
    </row>
    <row r="107" spans="2:7">
      <c r="B107" s="5"/>
      <c r="C107" s="6"/>
      <c r="D107" s="6"/>
      <c r="E107" s="6"/>
      <c r="F107" s="6"/>
      <c r="G107" s="6"/>
    </row>
    <row r="108" spans="2:7">
      <c r="B108" s="5"/>
      <c r="C108" s="6"/>
      <c r="D108" s="6"/>
      <c r="E108" s="6"/>
      <c r="F108" s="6"/>
      <c r="G108" s="6"/>
    </row>
    <row r="109" spans="2:7">
      <c r="B109" s="5"/>
      <c r="C109" s="6"/>
      <c r="D109" s="6"/>
      <c r="E109" s="6"/>
      <c r="F109" s="6"/>
      <c r="G109" s="6"/>
    </row>
    <row r="110" spans="2:7">
      <c r="B110" s="5"/>
      <c r="C110" s="6"/>
      <c r="D110" s="6"/>
      <c r="E110" s="6"/>
      <c r="F110" s="6"/>
      <c r="G110" s="6"/>
    </row>
    <row r="111" spans="2:7">
      <c r="B111" s="5"/>
      <c r="C111" s="6"/>
      <c r="D111" s="6"/>
      <c r="E111" s="6"/>
      <c r="F111" s="6"/>
      <c r="G111" s="6"/>
    </row>
  </sheetData>
  <sheetProtection password="CEB5" sheet="1" objects="1" scenarios="1" selectLockedCells="1"/>
  <mergeCells count="34">
    <mergeCell ref="B2:G4"/>
    <mergeCell ref="B6:G7"/>
    <mergeCell ref="C18:G18"/>
    <mergeCell ref="C19:G19"/>
    <mergeCell ref="C20:G20"/>
    <mergeCell ref="C21:G21"/>
    <mergeCell ref="C22:G22"/>
    <mergeCell ref="C23:G23"/>
    <mergeCell ref="C31:G31"/>
    <mergeCell ref="B33:B35"/>
    <mergeCell ref="C33:G33"/>
    <mergeCell ref="F34:G34"/>
    <mergeCell ref="C35:G35"/>
    <mergeCell ref="C36:G36"/>
    <mergeCell ref="B37:B38"/>
    <mergeCell ref="C37:D37"/>
    <mergeCell ref="E37:G37"/>
    <mergeCell ref="E38:G38"/>
    <mergeCell ref="C48:G48"/>
    <mergeCell ref="C49:G49"/>
    <mergeCell ref="C52:G52"/>
    <mergeCell ref="C53:G53"/>
    <mergeCell ref="C55:G55"/>
    <mergeCell ref="C62:G62"/>
    <mergeCell ref="C63:G63"/>
    <mergeCell ref="C87:G87"/>
    <mergeCell ref="C90:G90"/>
    <mergeCell ref="D94:E94"/>
    <mergeCell ref="C84:G84"/>
    <mergeCell ref="B66:B67"/>
    <mergeCell ref="C66:G66"/>
    <mergeCell ref="D67:E67"/>
    <mergeCell ref="C74:G74"/>
    <mergeCell ref="C80:G80"/>
  </mergeCells>
  <pageMargins left="0.27559055118110237" right="0.15748031496062992" top="0.39370078740157483" bottom="0.74803149606299213" header="0.31496062992125984" footer="0.31496062992125984"/>
  <pageSetup paperSize="9" scale="67" fitToHeight="2" orientation="portrait"/>
  <headerFooter>
    <oddFooter>&amp;C&amp;P</oddFooter>
  </headerFooter>
  <rowBreaks count="1" manualBreakCount="1">
    <brk id="43" max="9" man="1"/>
  </rowBreaks>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pageSetUpPr fitToPage="1"/>
  </sheetPr>
  <dimension ref="A1:K113"/>
  <sheetViews>
    <sheetView showGridLines="0" zoomScale="70" zoomScaleNormal="80" zoomScaleSheetLayoutView="70" zoomScalePageLayoutView="80" workbookViewId="0">
      <selection activeCell="E8" sqref="E8:F8"/>
    </sheetView>
  </sheetViews>
  <sheetFormatPr defaultColWidth="9.140625" defaultRowHeight="12.75"/>
  <cols>
    <col min="1" max="1" width="4.85546875" style="123" customWidth="1"/>
    <col min="2" max="2" width="22.7109375" style="126" customWidth="1"/>
    <col min="3" max="3" width="36.42578125" style="127" customWidth="1"/>
    <col min="4" max="4" width="33.28515625" style="128" customWidth="1"/>
    <col min="5" max="5" width="28" style="127" customWidth="1"/>
    <col min="6" max="6" width="30.42578125" style="127" customWidth="1"/>
    <col min="7" max="7" width="31" style="127" customWidth="1"/>
    <col min="8" max="8" width="33.28515625" style="126" customWidth="1"/>
    <col min="9" max="9" width="10.7109375" style="123" customWidth="1"/>
    <col min="10" max="10" width="9.140625" style="123" customWidth="1"/>
    <col min="11" max="16384" width="9.140625" style="126"/>
  </cols>
  <sheetData>
    <row r="1" spans="1:11" ht="3" customHeight="1"/>
    <row r="2" spans="1:11" ht="34.5" customHeight="1">
      <c r="B2" s="120"/>
      <c r="C2" s="421" t="s">
        <v>125</v>
      </c>
      <c r="D2" s="421"/>
      <c r="E2" s="421"/>
      <c r="F2" s="421"/>
      <c r="G2" s="121">
        <f>E8</f>
        <v>1418513</v>
      </c>
      <c r="H2" s="121"/>
    </row>
    <row r="3" spans="1:11" ht="42.75" customHeight="1">
      <c r="B3" s="120"/>
      <c r="C3" s="124"/>
      <c r="D3" s="125"/>
      <c r="E3" s="155" t="s">
        <v>100</v>
      </c>
      <c r="F3" s="154">
        <f ca="1">E6</f>
        <v>42589</v>
      </c>
      <c r="G3" s="122"/>
      <c r="H3" s="122"/>
    </row>
    <row r="4" spans="1:11" ht="17.25" customHeight="1">
      <c r="G4" s="129"/>
      <c r="I4" s="123">
        <v>7</v>
      </c>
      <c r="J4" s="131"/>
      <c r="K4" s="130"/>
    </row>
    <row r="5" spans="1:11" s="158" customFormat="1" ht="15.75">
      <c r="A5" s="156"/>
      <c r="B5" s="397" t="s">
        <v>126</v>
      </c>
      <c r="C5" s="398"/>
      <c r="D5" s="399"/>
      <c r="E5" s="422">
        <f ca="1">TODAY()</f>
        <v>42589</v>
      </c>
      <c r="F5" s="423"/>
      <c r="G5" s="157"/>
      <c r="I5" s="156">
        <v>14</v>
      </c>
      <c r="J5" s="159"/>
      <c r="K5" s="160"/>
    </row>
    <row r="6" spans="1:11" s="158" customFormat="1" ht="15.75">
      <c r="A6" s="156"/>
      <c r="B6" s="397" t="s">
        <v>127</v>
      </c>
      <c r="C6" s="398"/>
      <c r="D6" s="399"/>
      <c r="E6" s="424">
        <f ca="1">E5</f>
        <v>42589</v>
      </c>
      <c r="F6" s="425"/>
      <c r="G6" s="409"/>
      <c r="H6" s="410"/>
      <c r="I6" s="156">
        <v>21</v>
      </c>
      <c r="J6" s="159"/>
      <c r="K6" s="160"/>
    </row>
    <row r="7" spans="1:11" s="158" customFormat="1" ht="15.75">
      <c r="A7" s="156"/>
      <c r="B7" s="166" t="s">
        <v>128</v>
      </c>
      <c r="C7" s="167"/>
      <c r="D7" s="168"/>
      <c r="E7" s="411">
        <v>41743</v>
      </c>
      <c r="F7" s="412"/>
      <c r="G7" s="417">
        <f>IFERROR(VLOOKUP(DAY(E7),I4:I7,1,0),"Некоректна първа падежна дата!")</f>
        <v>14</v>
      </c>
      <c r="H7" s="418"/>
      <c r="I7" s="156">
        <v>1</v>
      </c>
      <c r="J7" s="159"/>
      <c r="K7" s="160"/>
    </row>
    <row r="8" spans="1:11" s="158" customFormat="1" ht="15.75">
      <c r="A8" s="156"/>
      <c r="B8" s="397" t="s">
        <v>129</v>
      </c>
      <c r="C8" s="398"/>
      <c r="D8" s="399"/>
      <c r="E8" s="413">
        <v>1418513</v>
      </c>
      <c r="F8" s="414"/>
      <c r="G8" s="417"/>
      <c r="H8" s="418"/>
      <c r="I8" s="160"/>
      <c r="J8" s="161"/>
      <c r="K8" s="160"/>
    </row>
    <row r="9" spans="1:11" s="158" customFormat="1" ht="15.75">
      <c r="A9" s="156"/>
      <c r="B9" s="397" t="s">
        <v>130</v>
      </c>
      <c r="C9" s="398"/>
      <c r="D9" s="399"/>
      <c r="E9" s="415">
        <f>Калкулатор!K29</f>
        <v>1000</v>
      </c>
      <c r="F9" s="416"/>
      <c r="G9" s="417"/>
      <c r="H9" s="418"/>
      <c r="I9" s="160"/>
      <c r="J9" s="161"/>
      <c r="K9" s="160"/>
    </row>
    <row r="10" spans="1:11" s="158" customFormat="1" ht="15.75">
      <c r="A10" s="156"/>
      <c r="B10" s="397" t="s">
        <v>131</v>
      </c>
      <c r="C10" s="398"/>
      <c r="D10" s="399"/>
      <c r="E10" s="419" t="s">
        <v>132</v>
      </c>
      <c r="F10" s="420"/>
      <c r="G10" s="417"/>
      <c r="H10" s="418"/>
      <c r="I10" s="160"/>
      <c r="J10" s="161"/>
      <c r="K10" s="160"/>
    </row>
    <row r="11" spans="1:11" s="158" customFormat="1" ht="15.75">
      <c r="A11" s="156"/>
      <c r="B11" s="397" t="s">
        <v>133</v>
      </c>
      <c r="C11" s="398"/>
      <c r="D11" s="399"/>
      <c r="E11" s="400">
        <f>Калкулатор!K32</f>
        <v>12</v>
      </c>
      <c r="F11" s="401"/>
      <c r="G11" s="417"/>
      <c r="H11" s="418"/>
      <c r="I11" s="160"/>
      <c r="J11" s="161"/>
      <c r="K11" s="160"/>
    </row>
    <row r="12" spans="1:11" s="158" customFormat="1" ht="15.75">
      <c r="A12" s="156"/>
      <c r="B12" s="397" t="s">
        <v>134</v>
      </c>
      <c r="C12" s="398"/>
      <c r="D12" s="399"/>
      <c r="E12" s="169">
        <f>Калкулатор!K35</f>
        <v>93.33</v>
      </c>
      <c r="F12" s="170"/>
      <c r="G12" s="417"/>
      <c r="H12" s="418"/>
      <c r="I12" s="156"/>
      <c r="J12" s="162"/>
    </row>
    <row r="13" spans="1:11" s="158" customFormat="1" ht="15.75">
      <c r="A13" s="156"/>
      <c r="B13" s="397" t="s">
        <v>135</v>
      </c>
      <c r="C13" s="398"/>
      <c r="D13" s="399"/>
      <c r="E13" s="402">
        <v>0</v>
      </c>
      <c r="F13" s="403"/>
      <c r="G13" s="417"/>
      <c r="H13" s="418"/>
      <c r="I13" s="156"/>
      <c r="J13" s="156"/>
    </row>
    <row r="14" spans="1:11" s="158" customFormat="1" ht="15.75">
      <c r="A14" s="156"/>
      <c r="B14" s="397" t="s">
        <v>136</v>
      </c>
      <c r="C14" s="398"/>
      <c r="D14" s="399"/>
      <c r="E14" s="402">
        <v>0</v>
      </c>
      <c r="F14" s="403"/>
      <c r="G14" s="417"/>
      <c r="H14" s="418"/>
      <c r="I14" s="156"/>
      <c r="J14" s="156"/>
    </row>
    <row r="15" spans="1:11" s="158" customFormat="1" ht="15.75">
      <c r="A15" s="156"/>
      <c r="B15" s="397" t="s">
        <v>137</v>
      </c>
      <c r="C15" s="398"/>
      <c r="D15" s="399"/>
      <c r="E15" s="402">
        <v>0</v>
      </c>
      <c r="F15" s="403"/>
      <c r="G15" s="417"/>
      <c r="H15" s="418"/>
      <c r="I15" s="156"/>
      <c r="J15" s="156"/>
    </row>
    <row r="16" spans="1:11" s="158" customFormat="1" ht="15.75">
      <c r="A16" s="156"/>
      <c r="B16" s="397" t="s">
        <v>138</v>
      </c>
      <c r="C16" s="398"/>
      <c r="D16" s="399"/>
      <c r="E16" s="400" t="str">
        <f>IF(AND(Калкулатор!K22&lt;&gt;Калкулатор!Q15,Калкулатор!K24=Калкулатор!N6),"Защита Макс",IF(AND(Калкулатор!K22&lt;&gt;Калкулатор!Q15,Калкулатор!K24=Калкулатор!N7),"66 Плюс",""))</f>
        <v/>
      </c>
      <c r="F16" s="401"/>
      <c r="G16" s="417"/>
      <c r="H16" s="418"/>
      <c r="I16" s="156"/>
      <c r="J16" s="156"/>
    </row>
    <row r="17" spans="1:11" s="158" customFormat="1" ht="15.75">
      <c r="A17" s="156"/>
      <c r="B17" s="397" t="s">
        <v>139</v>
      </c>
      <c r="C17" s="398"/>
      <c r="D17" s="399"/>
      <c r="E17" s="402">
        <f>Калкулатор!K26</f>
        <v>0</v>
      </c>
      <c r="F17" s="403"/>
      <c r="G17" s="417"/>
      <c r="H17" s="418"/>
      <c r="I17" s="156"/>
      <c r="J17" s="156"/>
    </row>
    <row r="18" spans="1:11" s="158" customFormat="1" ht="15.75">
      <c r="A18" s="156"/>
      <c r="B18" s="397" t="s">
        <v>140</v>
      </c>
      <c r="C18" s="398"/>
      <c r="D18" s="399"/>
      <c r="E18" s="402">
        <v>0</v>
      </c>
      <c r="F18" s="403"/>
      <c r="G18" s="417"/>
      <c r="H18" s="418"/>
      <c r="I18" s="156"/>
      <c r="J18" s="156"/>
    </row>
    <row r="19" spans="1:11" s="158" customFormat="1" ht="15.75">
      <c r="A19" s="156"/>
      <c r="B19" s="397" t="s">
        <v>141</v>
      </c>
      <c r="C19" s="398"/>
      <c r="D19" s="399"/>
      <c r="E19" s="171">
        <f>CEILING(RATE(E11,-A28,A26),0.00000001)*12</f>
        <v>0.21450251999999997</v>
      </c>
      <c r="F19" s="172"/>
      <c r="G19" s="163"/>
      <c r="I19" s="156"/>
      <c r="J19" s="156"/>
    </row>
    <row r="20" spans="1:11" s="158" customFormat="1" ht="15.75">
      <c r="A20" s="156"/>
      <c r="B20" s="173" t="s">
        <v>142</v>
      </c>
      <c r="C20" s="174"/>
      <c r="D20" s="175"/>
      <c r="E20" s="176">
        <f>Калкулатор!K40</f>
        <v>0.2369</v>
      </c>
      <c r="F20" s="177"/>
      <c r="G20" s="163"/>
      <c r="I20" s="156"/>
      <c r="J20" s="156"/>
    </row>
    <row r="21" spans="1:11" s="158" customFormat="1" ht="15.75">
      <c r="A21" s="156"/>
      <c r="B21" s="173" t="s">
        <v>152</v>
      </c>
      <c r="C21" s="174"/>
      <c r="D21" s="175"/>
      <c r="E21" s="178" t="s">
        <v>153</v>
      </c>
      <c r="F21" s="177"/>
      <c r="G21" s="163"/>
      <c r="I21" s="156"/>
      <c r="J21" s="156"/>
    </row>
    <row r="22" spans="1:11" s="158" customFormat="1" ht="16.5" thickBot="1">
      <c r="A22" s="156"/>
      <c r="B22" s="404" t="s">
        <v>154</v>
      </c>
      <c r="C22" s="405"/>
      <c r="D22" s="406"/>
      <c r="E22" s="407">
        <f>G26</f>
        <v>1119.96</v>
      </c>
      <c r="F22" s="408"/>
      <c r="G22" s="163"/>
      <c r="I22" s="156"/>
      <c r="J22" s="156"/>
    </row>
    <row r="23" spans="1:11" s="158" customFormat="1" ht="16.5" thickTop="1">
      <c r="A23" s="156"/>
      <c r="B23" s="179"/>
      <c r="C23" s="179"/>
      <c r="D23" s="180"/>
      <c r="E23" s="181"/>
      <c r="F23" s="182"/>
      <c r="G23" s="164"/>
      <c r="I23" s="156"/>
      <c r="J23" s="156"/>
    </row>
    <row r="24" spans="1:11" s="158" customFormat="1" ht="15">
      <c r="A24" s="156"/>
      <c r="B24" s="183"/>
      <c r="C24" s="184"/>
      <c r="D24" s="185"/>
      <c r="E24" s="184"/>
      <c r="F24" s="183"/>
      <c r="G24" s="165"/>
      <c r="I24" s="156"/>
      <c r="J24" s="156"/>
    </row>
    <row r="25" spans="1:11" s="190" customFormat="1" ht="45">
      <c r="A25" s="188"/>
      <c r="B25" s="186" t="s">
        <v>143</v>
      </c>
      <c r="C25" s="186" t="s">
        <v>144</v>
      </c>
      <c r="D25" s="187" t="s">
        <v>145</v>
      </c>
      <c r="E25" s="187" t="s">
        <v>146</v>
      </c>
      <c r="F25" s="187" t="s">
        <v>147</v>
      </c>
      <c r="G25" s="187" t="s">
        <v>148</v>
      </c>
      <c r="H25" s="189" t="s">
        <v>149</v>
      </c>
      <c r="J25" s="188"/>
      <c r="K25" s="188"/>
    </row>
    <row r="26" spans="1:11" s="183" customFormat="1" ht="15">
      <c r="A26" s="191">
        <f>(E9)*(1+A27/12)^0</f>
        <v>1000</v>
      </c>
      <c r="B26" s="192">
        <v>0</v>
      </c>
      <c r="C26" s="193"/>
      <c r="D26" s="194"/>
      <c r="E26" s="194"/>
      <c r="F26" s="194"/>
      <c r="G26" s="194">
        <f>D27*E11</f>
        <v>1119.96</v>
      </c>
      <c r="H26" s="195">
        <f>A26</f>
        <v>1000</v>
      </c>
      <c r="I26" s="184"/>
      <c r="J26" s="196"/>
      <c r="K26" s="196"/>
    </row>
    <row r="27" spans="1:11" s="183" customFormat="1" ht="15">
      <c r="A27" s="197">
        <f>Калкулатор!IV83</f>
        <v>0.2145</v>
      </c>
      <c r="B27" s="198">
        <v>1</v>
      </c>
      <c r="C27" s="199">
        <f>E7</f>
        <v>41743</v>
      </c>
      <c r="D27" s="200">
        <f t="shared" ref="D27:D90" si="0">IF($B27&lt;=E$11,A$28,0)</f>
        <v>93.33</v>
      </c>
      <c r="E27" s="200">
        <f t="shared" ref="E27:E90" si="1">IF(D27=0,0,CEILING(H26*((1+E$19/12)-1),0.00001))</f>
        <v>17.875210000000003</v>
      </c>
      <c r="F27" s="200">
        <f t="shared" ref="F27:F90" si="2">IF(B27&lt;=$E$11,D27-E27,0)</f>
        <v>75.454790000000003</v>
      </c>
      <c r="G27" s="200">
        <f t="shared" ref="G27:G90" si="3">IF(B27=0,G26,G26-D27)</f>
        <v>1026.6300000000001</v>
      </c>
      <c r="H27" s="201">
        <f>H26-F27</f>
        <v>924.54521</v>
      </c>
      <c r="I27" s="184"/>
      <c r="J27" s="202"/>
      <c r="K27" s="202"/>
    </row>
    <row r="28" spans="1:11" s="183" customFormat="1" ht="15">
      <c r="A28" s="202">
        <f>CEILING(ROUND(+PMT(A27/12,E11,-E9),2),0.0001)</f>
        <v>93.33</v>
      </c>
      <c r="B28" s="198">
        <v>2</v>
      </c>
      <c r="C28" s="203">
        <f>IF(B28&lt;=$E$11,EDATE(C27,1),"")</f>
        <v>41773</v>
      </c>
      <c r="D28" s="200">
        <f t="shared" si="0"/>
        <v>93.33</v>
      </c>
      <c r="E28" s="200">
        <f t="shared" si="1"/>
        <v>16.526440000000001</v>
      </c>
      <c r="F28" s="200">
        <f t="shared" si="2"/>
        <v>76.803560000000004</v>
      </c>
      <c r="G28" s="200">
        <f t="shared" si="3"/>
        <v>933.30000000000007</v>
      </c>
      <c r="H28" s="201">
        <f t="shared" ref="H28:H91" si="4">IF(B28&lt;=$E$11,H27-F28,0)</f>
        <v>847.74164999999994</v>
      </c>
      <c r="I28" s="184"/>
      <c r="J28" s="202"/>
      <c r="K28" s="202"/>
    </row>
    <row r="29" spans="1:11" s="183" customFormat="1" ht="15">
      <c r="A29" s="196"/>
      <c r="B29" s="198">
        <v>3</v>
      </c>
      <c r="C29" s="203">
        <f t="shared" ref="C29:C92" si="5">IF(B29&lt;=$E$11,EDATE(C28,1),"")</f>
        <v>41804</v>
      </c>
      <c r="D29" s="200">
        <f t="shared" si="0"/>
        <v>93.33</v>
      </c>
      <c r="E29" s="200">
        <f t="shared" si="1"/>
        <v>15.153570000000002</v>
      </c>
      <c r="F29" s="200">
        <f t="shared" si="2"/>
        <v>78.176429999999996</v>
      </c>
      <c r="G29" s="200">
        <f t="shared" si="3"/>
        <v>839.97</v>
      </c>
      <c r="H29" s="201">
        <f t="shared" si="4"/>
        <v>769.56521999999995</v>
      </c>
      <c r="I29" s="184"/>
      <c r="J29" s="202"/>
      <c r="K29" s="202"/>
    </row>
    <row r="30" spans="1:11" s="183" customFormat="1" ht="15">
      <c r="A30" s="196"/>
      <c r="B30" s="198">
        <v>4</v>
      </c>
      <c r="C30" s="203">
        <f t="shared" si="5"/>
        <v>41834</v>
      </c>
      <c r="D30" s="200">
        <f t="shared" si="0"/>
        <v>93.33</v>
      </c>
      <c r="E30" s="200">
        <f t="shared" si="1"/>
        <v>13.75614</v>
      </c>
      <c r="F30" s="200">
        <f t="shared" si="2"/>
        <v>79.573859999999996</v>
      </c>
      <c r="G30" s="200">
        <f t="shared" si="3"/>
        <v>746.64</v>
      </c>
      <c r="H30" s="201">
        <f t="shared" si="4"/>
        <v>689.99135999999999</v>
      </c>
      <c r="I30" s="184"/>
      <c r="J30" s="202"/>
      <c r="K30" s="202"/>
    </row>
    <row r="31" spans="1:11" s="183" customFormat="1" ht="15">
      <c r="A31" s="196"/>
      <c r="B31" s="198">
        <v>5</v>
      </c>
      <c r="C31" s="203">
        <f t="shared" si="5"/>
        <v>41865</v>
      </c>
      <c r="D31" s="200">
        <f t="shared" si="0"/>
        <v>93.33</v>
      </c>
      <c r="E31" s="200">
        <f t="shared" si="1"/>
        <v>12.33375</v>
      </c>
      <c r="F31" s="200">
        <f t="shared" si="2"/>
        <v>80.996250000000003</v>
      </c>
      <c r="G31" s="200">
        <f t="shared" si="3"/>
        <v>653.30999999999995</v>
      </c>
      <c r="H31" s="201">
        <f t="shared" si="4"/>
        <v>608.99510999999995</v>
      </c>
      <c r="I31" s="184"/>
      <c r="J31" s="202"/>
      <c r="K31" s="202"/>
    </row>
    <row r="32" spans="1:11" s="183" customFormat="1" ht="15">
      <c r="A32" s="342"/>
      <c r="B32" s="198">
        <v>6</v>
      </c>
      <c r="C32" s="203">
        <f t="shared" si="5"/>
        <v>41896</v>
      </c>
      <c r="D32" s="200">
        <f t="shared" si="0"/>
        <v>93.33</v>
      </c>
      <c r="E32" s="200">
        <f t="shared" si="1"/>
        <v>10.88592</v>
      </c>
      <c r="F32" s="200">
        <f t="shared" si="2"/>
        <v>82.44408</v>
      </c>
      <c r="G32" s="200">
        <f t="shared" si="3"/>
        <v>559.9799999999999</v>
      </c>
      <c r="H32" s="201">
        <f t="shared" si="4"/>
        <v>526.55102999999997</v>
      </c>
      <c r="I32" s="184"/>
      <c r="J32" s="202"/>
      <c r="K32" s="202"/>
    </row>
    <row r="33" spans="1:11" s="183" customFormat="1" ht="15">
      <c r="A33" s="342"/>
      <c r="B33" s="198">
        <v>7</v>
      </c>
      <c r="C33" s="203">
        <f t="shared" si="5"/>
        <v>41926</v>
      </c>
      <c r="D33" s="200">
        <f t="shared" si="0"/>
        <v>93.33</v>
      </c>
      <c r="E33" s="200">
        <f t="shared" si="1"/>
        <v>9.4122200000000014</v>
      </c>
      <c r="F33" s="200">
        <f t="shared" si="2"/>
        <v>83.917779999999993</v>
      </c>
      <c r="G33" s="200">
        <f t="shared" si="3"/>
        <v>466.64999999999992</v>
      </c>
      <c r="H33" s="201">
        <f t="shared" si="4"/>
        <v>442.63324999999998</v>
      </c>
      <c r="I33" s="184"/>
      <c r="J33" s="202"/>
      <c r="K33" s="202"/>
    </row>
    <row r="34" spans="1:11" s="183" customFormat="1" ht="15">
      <c r="A34" s="196"/>
      <c r="B34" s="198">
        <v>8</v>
      </c>
      <c r="C34" s="203">
        <f t="shared" si="5"/>
        <v>41957</v>
      </c>
      <c r="D34" s="200">
        <f t="shared" si="0"/>
        <v>93.33</v>
      </c>
      <c r="E34" s="200">
        <f t="shared" si="1"/>
        <v>7.9121700000000006</v>
      </c>
      <c r="F34" s="200">
        <f t="shared" si="2"/>
        <v>85.417829999999995</v>
      </c>
      <c r="G34" s="200">
        <f t="shared" si="3"/>
        <v>373.31999999999994</v>
      </c>
      <c r="H34" s="201">
        <f t="shared" si="4"/>
        <v>357.21541999999999</v>
      </c>
      <c r="I34" s="184"/>
      <c r="J34" s="202"/>
      <c r="K34" s="202"/>
    </row>
    <row r="35" spans="1:11" s="183" customFormat="1" ht="15">
      <c r="A35" s="196"/>
      <c r="B35" s="198">
        <v>9</v>
      </c>
      <c r="C35" s="203">
        <f t="shared" si="5"/>
        <v>41987</v>
      </c>
      <c r="D35" s="200">
        <f t="shared" si="0"/>
        <v>93.33</v>
      </c>
      <c r="E35" s="200">
        <f t="shared" si="1"/>
        <v>6.3853100000000005</v>
      </c>
      <c r="F35" s="200">
        <f t="shared" si="2"/>
        <v>86.944689999999994</v>
      </c>
      <c r="G35" s="200">
        <f t="shared" si="3"/>
        <v>279.98999999999995</v>
      </c>
      <c r="H35" s="201">
        <f t="shared" si="4"/>
        <v>270.27073000000001</v>
      </c>
      <c r="I35" s="184"/>
      <c r="J35" s="202"/>
      <c r="K35" s="202"/>
    </row>
    <row r="36" spans="1:11" s="183" customFormat="1" ht="15">
      <c r="A36" s="196"/>
      <c r="B36" s="198">
        <v>10</v>
      </c>
      <c r="C36" s="203">
        <f t="shared" si="5"/>
        <v>42018</v>
      </c>
      <c r="D36" s="200">
        <f t="shared" si="0"/>
        <v>93.33</v>
      </c>
      <c r="E36" s="200">
        <f t="shared" si="1"/>
        <v>4.8311500000000001</v>
      </c>
      <c r="F36" s="200">
        <f t="shared" si="2"/>
        <v>88.498850000000004</v>
      </c>
      <c r="G36" s="200">
        <f t="shared" si="3"/>
        <v>186.65999999999997</v>
      </c>
      <c r="H36" s="201">
        <f t="shared" si="4"/>
        <v>181.77188000000001</v>
      </c>
      <c r="I36" s="184"/>
      <c r="J36" s="202"/>
      <c r="K36" s="202"/>
    </row>
    <row r="37" spans="1:11" s="183" customFormat="1" ht="15">
      <c r="A37" s="196"/>
      <c r="B37" s="198">
        <v>11</v>
      </c>
      <c r="C37" s="203">
        <f t="shared" si="5"/>
        <v>42049</v>
      </c>
      <c r="D37" s="200">
        <f t="shared" si="0"/>
        <v>93.33</v>
      </c>
      <c r="E37" s="200">
        <f t="shared" si="1"/>
        <v>3.2492200000000002</v>
      </c>
      <c r="F37" s="200">
        <f t="shared" si="2"/>
        <v>90.080780000000004</v>
      </c>
      <c r="G37" s="200">
        <f t="shared" si="3"/>
        <v>93.32999999999997</v>
      </c>
      <c r="H37" s="201">
        <f t="shared" si="4"/>
        <v>91.691100000000006</v>
      </c>
      <c r="I37" s="184"/>
      <c r="J37" s="202"/>
      <c r="K37" s="202"/>
    </row>
    <row r="38" spans="1:11" s="183" customFormat="1" ht="15">
      <c r="A38" s="196"/>
      <c r="B38" s="198">
        <v>12</v>
      </c>
      <c r="C38" s="203">
        <f t="shared" si="5"/>
        <v>42077</v>
      </c>
      <c r="D38" s="200">
        <f t="shared" si="0"/>
        <v>93.33</v>
      </c>
      <c r="E38" s="200">
        <f t="shared" si="1"/>
        <v>1.6390000000000002</v>
      </c>
      <c r="F38" s="200">
        <f t="shared" si="2"/>
        <v>91.691000000000003</v>
      </c>
      <c r="G38" s="200">
        <f t="shared" si="3"/>
        <v>-2.8421709430404007E-14</v>
      </c>
      <c r="H38" s="201">
        <f t="shared" si="4"/>
        <v>1.0000000000331966E-4</v>
      </c>
      <c r="I38" s="184"/>
      <c r="J38" s="202"/>
      <c r="K38" s="202"/>
    </row>
    <row r="39" spans="1:11" s="183" customFormat="1" ht="15">
      <c r="A39" s="196"/>
      <c r="B39" s="198">
        <v>13</v>
      </c>
      <c r="C39" s="203" t="str">
        <f t="shared" si="5"/>
        <v/>
      </c>
      <c r="D39" s="200">
        <f t="shared" si="0"/>
        <v>0</v>
      </c>
      <c r="E39" s="200">
        <f t="shared" si="1"/>
        <v>0</v>
      </c>
      <c r="F39" s="200">
        <f t="shared" si="2"/>
        <v>0</v>
      </c>
      <c r="G39" s="200">
        <f t="shared" si="3"/>
        <v>-2.8421709430404007E-14</v>
      </c>
      <c r="H39" s="201">
        <f t="shared" si="4"/>
        <v>0</v>
      </c>
      <c r="I39" s="184"/>
      <c r="J39" s="202"/>
      <c r="K39" s="202"/>
    </row>
    <row r="40" spans="1:11" s="183" customFormat="1" ht="15">
      <c r="A40" s="196"/>
      <c r="B40" s="198">
        <v>14</v>
      </c>
      <c r="C40" s="203" t="str">
        <f t="shared" si="5"/>
        <v/>
      </c>
      <c r="D40" s="200">
        <f t="shared" si="0"/>
        <v>0</v>
      </c>
      <c r="E40" s="200">
        <f t="shared" si="1"/>
        <v>0</v>
      </c>
      <c r="F40" s="200">
        <f t="shared" si="2"/>
        <v>0</v>
      </c>
      <c r="G40" s="200">
        <f t="shared" si="3"/>
        <v>-2.8421709430404007E-14</v>
      </c>
      <c r="H40" s="201">
        <f t="shared" si="4"/>
        <v>0</v>
      </c>
      <c r="I40" s="184"/>
      <c r="J40" s="202"/>
      <c r="K40" s="202"/>
    </row>
    <row r="41" spans="1:11" s="183" customFormat="1" ht="15">
      <c r="A41" s="196"/>
      <c r="B41" s="198">
        <v>15</v>
      </c>
      <c r="C41" s="203" t="str">
        <f t="shared" si="5"/>
        <v/>
      </c>
      <c r="D41" s="200">
        <f t="shared" si="0"/>
        <v>0</v>
      </c>
      <c r="E41" s="200">
        <f t="shared" si="1"/>
        <v>0</v>
      </c>
      <c r="F41" s="200">
        <f t="shared" si="2"/>
        <v>0</v>
      </c>
      <c r="G41" s="200">
        <f t="shared" si="3"/>
        <v>-2.8421709430404007E-14</v>
      </c>
      <c r="H41" s="201">
        <f t="shared" si="4"/>
        <v>0</v>
      </c>
      <c r="I41" s="184"/>
      <c r="J41" s="202"/>
      <c r="K41" s="202"/>
    </row>
    <row r="42" spans="1:11" s="183" customFormat="1" ht="15">
      <c r="A42" s="196"/>
      <c r="B42" s="198">
        <v>16</v>
      </c>
      <c r="C42" s="203" t="str">
        <f t="shared" si="5"/>
        <v/>
      </c>
      <c r="D42" s="200">
        <f t="shared" si="0"/>
        <v>0</v>
      </c>
      <c r="E42" s="200">
        <f t="shared" si="1"/>
        <v>0</v>
      </c>
      <c r="F42" s="200">
        <f t="shared" si="2"/>
        <v>0</v>
      </c>
      <c r="G42" s="200">
        <f t="shared" si="3"/>
        <v>-2.8421709430404007E-14</v>
      </c>
      <c r="H42" s="201">
        <f t="shared" si="4"/>
        <v>0</v>
      </c>
      <c r="I42" s="184"/>
      <c r="J42" s="202"/>
      <c r="K42" s="202"/>
    </row>
    <row r="43" spans="1:11" s="183" customFormat="1" ht="15">
      <c r="A43" s="196"/>
      <c r="B43" s="198">
        <v>17</v>
      </c>
      <c r="C43" s="203" t="str">
        <f t="shared" si="5"/>
        <v/>
      </c>
      <c r="D43" s="200">
        <f t="shared" si="0"/>
        <v>0</v>
      </c>
      <c r="E43" s="200">
        <f t="shared" si="1"/>
        <v>0</v>
      </c>
      <c r="F43" s="200">
        <f t="shared" si="2"/>
        <v>0</v>
      </c>
      <c r="G43" s="200">
        <f t="shared" si="3"/>
        <v>-2.8421709430404007E-14</v>
      </c>
      <c r="H43" s="201">
        <f t="shared" si="4"/>
        <v>0</v>
      </c>
      <c r="I43" s="184"/>
      <c r="J43" s="202"/>
      <c r="K43" s="202"/>
    </row>
    <row r="44" spans="1:11" s="183" customFormat="1" ht="15">
      <c r="A44" s="196"/>
      <c r="B44" s="198">
        <v>18</v>
      </c>
      <c r="C44" s="203" t="str">
        <f t="shared" si="5"/>
        <v/>
      </c>
      <c r="D44" s="200">
        <f t="shared" si="0"/>
        <v>0</v>
      </c>
      <c r="E44" s="200">
        <f t="shared" si="1"/>
        <v>0</v>
      </c>
      <c r="F44" s="200">
        <f t="shared" si="2"/>
        <v>0</v>
      </c>
      <c r="G44" s="200">
        <f t="shared" si="3"/>
        <v>-2.8421709430404007E-14</v>
      </c>
      <c r="H44" s="201">
        <f t="shared" si="4"/>
        <v>0</v>
      </c>
      <c r="I44" s="184"/>
      <c r="J44" s="202"/>
      <c r="K44" s="202"/>
    </row>
    <row r="45" spans="1:11" s="183" customFormat="1" ht="15">
      <c r="A45" s="196"/>
      <c r="B45" s="198">
        <v>19</v>
      </c>
      <c r="C45" s="203" t="str">
        <f t="shared" si="5"/>
        <v/>
      </c>
      <c r="D45" s="200">
        <f t="shared" si="0"/>
        <v>0</v>
      </c>
      <c r="E45" s="200">
        <f t="shared" si="1"/>
        <v>0</v>
      </c>
      <c r="F45" s="200">
        <f t="shared" si="2"/>
        <v>0</v>
      </c>
      <c r="G45" s="200">
        <f t="shared" si="3"/>
        <v>-2.8421709430404007E-14</v>
      </c>
      <c r="H45" s="201">
        <f t="shared" si="4"/>
        <v>0</v>
      </c>
      <c r="I45" s="184"/>
      <c r="J45" s="202"/>
      <c r="K45" s="202"/>
    </row>
    <row r="46" spans="1:11" s="183" customFormat="1" ht="15">
      <c r="A46" s="196"/>
      <c r="B46" s="198">
        <v>20</v>
      </c>
      <c r="C46" s="203" t="str">
        <f t="shared" si="5"/>
        <v/>
      </c>
      <c r="D46" s="200">
        <f t="shared" si="0"/>
        <v>0</v>
      </c>
      <c r="E46" s="200">
        <f t="shared" si="1"/>
        <v>0</v>
      </c>
      <c r="F46" s="200">
        <f t="shared" si="2"/>
        <v>0</v>
      </c>
      <c r="G46" s="200">
        <f t="shared" si="3"/>
        <v>-2.8421709430404007E-14</v>
      </c>
      <c r="H46" s="201">
        <f t="shared" si="4"/>
        <v>0</v>
      </c>
      <c r="I46" s="184"/>
      <c r="J46" s="202"/>
      <c r="K46" s="202"/>
    </row>
    <row r="47" spans="1:11" s="183" customFormat="1" ht="15">
      <c r="A47" s="196"/>
      <c r="B47" s="198">
        <v>21</v>
      </c>
      <c r="C47" s="203" t="str">
        <f t="shared" si="5"/>
        <v/>
      </c>
      <c r="D47" s="200">
        <f t="shared" si="0"/>
        <v>0</v>
      </c>
      <c r="E47" s="200">
        <f t="shared" si="1"/>
        <v>0</v>
      </c>
      <c r="F47" s="200">
        <f t="shared" si="2"/>
        <v>0</v>
      </c>
      <c r="G47" s="200">
        <f t="shared" si="3"/>
        <v>-2.8421709430404007E-14</v>
      </c>
      <c r="H47" s="201">
        <f t="shared" si="4"/>
        <v>0</v>
      </c>
      <c r="I47" s="184"/>
      <c r="J47" s="202"/>
      <c r="K47" s="202"/>
    </row>
    <row r="48" spans="1:11" s="183" customFormat="1" ht="15">
      <c r="A48" s="196"/>
      <c r="B48" s="198">
        <v>22</v>
      </c>
      <c r="C48" s="203" t="str">
        <f t="shared" si="5"/>
        <v/>
      </c>
      <c r="D48" s="200">
        <f t="shared" si="0"/>
        <v>0</v>
      </c>
      <c r="E48" s="200">
        <f t="shared" si="1"/>
        <v>0</v>
      </c>
      <c r="F48" s="200">
        <f t="shared" si="2"/>
        <v>0</v>
      </c>
      <c r="G48" s="200">
        <f t="shared" si="3"/>
        <v>-2.8421709430404007E-14</v>
      </c>
      <c r="H48" s="201">
        <f t="shared" si="4"/>
        <v>0</v>
      </c>
      <c r="I48" s="184"/>
      <c r="J48" s="202"/>
      <c r="K48" s="202"/>
    </row>
    <row r="49" spans="1:11" s="183" customFormat="1" ht="15">
      <c r="A49" s="196"/>
      <c r="B49" s="198">
        <v>23</v>
      </c>
      <c r="C49" s="203" t="str">
        <f t="shared" si="5"/>
        <v/>
      </c>
      <c r="D49" s="200">
        <f t="shared" si="0"/>
        <v>0</v>
      </c>
      <c r="E49" s="200">
        <f t="shared" si="1"/>
        <v>0</v>
      </c>
      <c r="F49" s="200">
        <f t="shared" si="2"/>
        <v>0</v>
      </c>
      <c r="G49" s="200">
        <f t="shared" si="3"/>
        <v>-2.8421709430404007E-14</v>
      </c>
      <c r="H49" s="201">
        <f t="shared" si="4"/>
        <v>0</v>
      </c>
      <c r="I49" s="184"/>
      <c r="J49" s="202"/>
      <c r="K49" s="202"/>
    </row>
    <row r="50" spans="1:11" s="183" customFormat="1" ht="15">
      <c r="A50" s="196"/>
      <c r="B50" s="198">
        <v>24</v>
      </c>
      <c r="C50" s="203" t="str">
        <f t="shared" si="5"/>
        <v/>
      </c>
      <c r="D50" s="200">
        <f t="shared" si="0"/>
        <v>0</v>
      </c>
      <c r="E50" s="200">
        <f t="shared" si="1"/>
        <v>0</v>
      </c>
      <c r="F50" s="200">
        <f t="shared" si="2"/>
        <v>0</v>
      </c>
      <c r="G50" s="200">
        <f t="shared" si="3"/>
        <v>-2.8421709430404007E-14</v>
      </c>
      <c r="H50" s="201">
        <f t="shared" si="4"/>
        <v>0</v>
      </c>
      <c r="I50" s="184"/>
      <c r="J50" s="202"/>
      <c r="K50" s="202"/>
    </row>
    <row r="51" spans="1:11" s="183" customFormat="1" ht="15">
      <c r="A51" s="196"/>
      <c r="B51" s="198">
        <v>25</v>
      </c>
      <c r="C51" s="203" t="str">
        <f t="shared" si="5"/>
        <v/>
      </c>
      <c r="D51" s="200">
        <f t="shared" si="0"/>
        <v>0</v>
      </c>
      <c r="E51" s="200">
        <f t="shared" si="1"/>
        <v>0</v>
      </c>
      <c r="F51" s="200">
        <f t="shared" si="2"/>
        <v>0</v>
      </c>
      <c r="G51" s="200">
        <f t="shared" si="3"/>
        <v>-2.8421709430404007E-14</v>
      </c>
      <c r="H51" s="201">
        <f t="shared" si="4"/>
        <v>0</v>
      </c>
      <c r="I51" s="184"/>
      <c r="J51" s="202"/>
      <c r="K51" s="202"/>
    </row>
    <row r="52" spans="1:11" s="183" customFormat="1" ht="15">
      <c r="A52" s="196"/>
      <c r="B52" s="198">
        <v>26</v>
      </c>
      <c r="C52" s="203" t="str">
        <f t="shared" si="5"/>
        <v/>
      </c>
      <c r="D52" s="200">
        <f t="shared" si="0"/>
        <v>0</v>
      </c>
      <c r="E52" s="200">
        <f t="shared" si="1"/>
        <v>0</v>
      </c>
      <c r="F52" s="200">
        <f t="shared" si="2"/>
        <v>0</v>
      </c>
      <c r="G52" s="200">
        <f t="shared" si="3"/>
        <v>-2.8421709430404007E-14</v>
      </c>
      <c r="H52" s="201">
        <f t="shared" si="4"/>
        <v>0</v>
      </c>
      <c r="I52" s="184"/>
      <c r="J52" s="202"/>
      <c r="K52" s="202"/>
    </row>
    <row r="53" spans="1:11" s="183" customFormat="1" ht="15">
      <c r="A53" s="196"/>
      <c r="B53" s="198">
        <v>27</v>
      </c>
      <c r="C53" s="203" t="str">
        <f t="shared" si="5"/>
        <v/>
      </c>
      <c r="D53" s="200">
        <f t="shared" si="0"/>
        <v>0</v>
      </c>
      <c r="E53" s="200">
        <f t="shared" si="1"/>
        <v>0</v>
      </c>
      <c r="F53" s="200">
        <f t="shared" si="2"/>
        <v>0</v>
      </c>
      <c r="G53" s="200">
        <f t="shared" si="3"/>
        <v>-2.8421709430404007E-14</v>
      </c>
      <c r="H53" s="201">
        <f t="shared" si="4"/>
        <v>0</v>
      </c>
      <c r="I53" s="184"/>
      <c r="J53" s="202"/>
      <c r="K53" s="202"/>
    </row>
    <row r="54" spans="1:11" s="183" customFormat="1" ht="15">
      <c r="A54" s="196"/>
      <c r="B54" s="198">
        <v>28</v>
      </c>
      <c r="C54" s="203" t="str">
        <f t="shared" si="5"/>
        <v/>
      </c>
      <c r="D54" s="200">
        <f t="shared" si="0"/>
        <v>0</v>
      </c>
      <c r="E54" s="200">
        <f t="shared" si="1"/>
        <v>0</v>
      </c>
      <c r="F54" s="200">
        <f t="shared" si="2"/>
        <v>0</v>
      </c>
      <c r="G54" s="200">
        <f t="shared" si="3"/>
        <v>-2.8421709430404007E-14</v>
      </c>
      <c r="H54" s="201">
        <f t="shared" si="4"/>
        <v>0</v>
      </c>
      <c r="I54" s="184"/>
      <c r="J54" s="202"/>
      <c r="K54" s="202"/>
    </row>
    <row r="55" spans="1:11" s="183" customFormat="1" ht="15">
      <c r="A55" s="196"/>
      <c r="B55" s="198">
        <v>29</v>
      </c>
      <c r="C55" s="203" t="str">
        <f t="shared" si="5"/>
        <v/>
      </c>
      <c r="D55" s="200">
        <f t="shared" si="0"/>
        <v>0</v>
      </c>
      <c r="E55" s="200">
        <f t="shared" si="1"/>
        <v>0</v>
      </c>
      <c r="F55" s="200">
        <f t="shared" si="2"/>
        <v>0</v>
      </c>
      <c r="G55" s="200">
        <f t="shared" si="3"/>
        <v>-2.8421709430404007E-14</v>
      </c>
      <c r="H55" s="201">
        <f t="shared" si="4"/>
        <v>0</v>
      </c>
      <c r="I55" s="184"/>
      <c r="J55" s="202"/>
      <c r="K55" s="202"/>
    </row>
    <row r="56" spans="1:11" s="183" customFormat="1" ht="15">
      <c r="A56" s="196"/>
      <c r="B56" s="198">
        <v>30</v>
      </c>
      <c r="C56" s="203" t="str">
        <f t="shared" si="5"/>
        <v/>
      </c>
      <c r="D56" s="200">
        <f t="shared" si="0"/>
        <v>0</v>
      </c>
      <c r="E56" s="200">
        <f t="shared" si="1"/>
        <v>0</v>
      </c>
      <c r="F56" s="200">
        <f t="shared" si="2"/>
        <v>0</v>
      </c>
      <c r="G56" s="200">
        <f t="shared" si="3"/>
        <v>-2.8421709430404007E-14</v>
      </c>
      <c r="H56" s="201">
        <f t="shared" si="4"/>
        <v>0</v>
      </c>
      <c r="I56" s="184"/>
      <c r="J56" s="202"/>
      <c r="K56" s="202"/>
    </row>
    <row r="57" spans="1:11" s="183" customFormat="1" ht="15">
      <c r="A57" s="196"/>
      <c r="B57" s="198">
        <v>31</v>
      </c>
      <c r="C57" s="203" t="str">
        <f t="shared" si="5"/>
        <v/>
      </c>
      <c r="D57" s="200">
        <f t="shared" si="0"/>
        <v>0</v>
      </c>
      <c r="E57" s="200">
        <f t="shared" si="1"/>
        <v>0</v>
      </c>
      <c r="F57" s="200">
        <f t="shared" si="2"/>
        <v>0</v>
      </c>
      <c r="G57" s="200">
        <f t="shared" si="3"/>
        <v>-2.8421709430404007E-14</v>
      </c>
      <c r="H57" s="201">
        <f t="shared" si="4"/>
        <v>0</v>
      </c>
      <c r="I57" s="184"/>
      <c r="J57" s="202"/>
      <c r="K57" s="202"/>
    </row>
    <row r="58" spans="1:11" s="183" customFormat="1" ht="15">
      <c r="A58" s="196"/>
      <c r="B58" s="198">
        <v>32</v>
      </c>
      <c r="C58" s="203" t="str">
        <f t="shared" si="5"/>
        <v/>
      </c>
      <c r="D58" s="200">
        <f t="shared" si="0"/>
        <v>0</v>
      </c>
      <c r="E58" s="200">
        <f t="shared" si="1"/>
        <v>0</v>
      </c>
      <c r="F58" s="200">
        <f t="shared" si="2"/>
        <v>0</v>
      </c>
      <c r="G58" s="200">
        <f t="shared" si="3"/>
        <v>-2.8421709430404007E-14</v>
      </c>
      <c r="H58" s="201">
        <f t="shared" si="4"/>
        <v>0</v>
      </c>
      <c r="I58" s="184"/>
      <c r="J58" s="202"/>
      <c r="K58" s="202"/>
    </row>
    <row r="59" spans="1:11" s="183" customFormat="1" ht="15">
      <c r="A59" s="196"/>
      <c r="B59" s="198">
        <v>33</v>
      </c>
      <c r="C59" s="203" t="str">
        <f t="shared" si="5"/>
        <v/>
      </c>
      <c r="D59" s="200">
        <f t="shared" si="0"/>
        <v>0</v>
      </c>
      <c r="E59" s="200">
        <f t="shared" si="1"/>
        <v>0</v>
      </c>
      <c r="F59" s="200">
        <f t="shared" si="2"/>
        <v>0</v>
      </c>
      <c r="G59" s="200">
        <f t="shared" si="3"/>
        <v>-2.8421709430404007E-14</v>
      </c>
      <c r="H59" s="201">
        <f t="shared" si="4"/>
        <v>0</v>
      </c>
      <c r="I59" s="184"/>
      <c r="J59" s="202"/>
      <c r="K59" s="202"/>
    </row>
    <row r="60" spans="1:11" s="183" customFormat="1" ht="15">
      <c r="A60" s="196"/>
      <c r="B60" s="198">
        <v>34</v>
      </c>
      <c r="C60" s="203" t="str">
        <f t="shared" si="5"/>
        <v/>
      </c>
      <c r="D60" s="200">
        <f t="shared" si="0"/>
        <v>0</v>
      </c>
      <c r="E60" s="200">
        <f t="shared" si="1"/>
        <v>0</v>
      </c>
      <c r="F60" s="200">
        <f t="shared" si="2"/>
        <v>0</v>
      </c>
      <c r="G60" s="200">
        <f t="shared" si="3"/>
        <v>-2.8421709430404007E-14</v>
      </c>
      <c r="H60" s="201">
        <f t="shared" si="4"/>
        <v>0</v>
      </c>
      <c r="I60" s="184"/>
      <c r="J60" s="202"/>
      <c r="K60" s="202"/>
    </row>
    <row r="61" spans="1:11" s="183" customFormat="1" ht="15">
      <c r="A61" s="196"/>
      <c r="B61" s="198">
        <v>35</v>
      </c>
      <c r="C61" s="203" t="str">
        <f t="shared" si="5"/>
        <v/>
      </c>
      <c r="D61" s="200">
        <f t="shared" si="0"/>
        <v>0</v>
      </c>
      <c r="E61" s="200">
        <f t="shared" si="1"/>
        <v>0</v>
      </c>
      <c r="F61" s="200">
        <f t="shared" si="2"/>
        <v>0</v>
      </c>
      <c r="G61" s="200">
        <f t="shared" si="3"/>
        <v>-2.8421709430404007E-14</v>
      </c>
      <c r="H61" s="201">
        <f t="shared" si="4"/>
        <v>0</v>
      </c>
      <c r="I61" s="184"/>
      <c r="J61" s="202"/>
      <c r="K61" s="202"/>
    </row>
    <row r="62" spans="1:11" s="183" customFormat="1" ht="15">
      <c r="A62" s="196"/>
      <c r="B62" s="198">
        <v>36</v>
      </c>
      <c r="C62" s="203" t="str">
        <f t="shared" si="5"/>
        <v/>
      </c>
      <c r="D62" s="200">
        <f t="shared" si="0"/>
        <v>0</v>
      </c>
      <c r="E62" s="200">
        <f t="shared" si="1"/>
        <v>0</v>
      </c>
      <c r="F62" s="200">
        <f t="shared" si="2"/>
        <v>0</v>
      </c>
      <c r="G62" s="200">
        <f t="shared" si="3"/>
        <v>-2.8421709430404007E-14</v>
      </c>
      <c r="H62" s="201">
        <f t="shared" si="4"/>
        <v>0</v>
      </c>
      <c r="I62" s="184"/>
      <c r="J62" s="202"/>
      <c r="K62" s="202"/>
    </row>
    <row r="63" spans="1:11" s="183" customFormat="1" ht="15">
      <c r="A63" s="196"/>
      <c r="B63" s="198">
        <v>37</v>
      </c>
      <c r="C63" s="203" t="str">
        <f t="shared" si="5"/>
        <v/>
      </c>
      <c r="D63" s="200">
        <f t="shared" si="0"/>
        <v>0</v>
      </c>
      <c r="E63" s="200">
        <f t="shared" si="1"/>
        <v>0</v>
      </c>
      <c r="F63" s="200">
        <f t="shared" si="2"/>
        <v>0</v>
      </c>
      <c r="G63" s="200">
        <f t="shared" si="3"/>
        <v>-2.8421709430404007E-14</v>
      </c>
      <c r="H63" s="201">
        <f t="shared" si="4"/>
        <v>0</v>
      </c>
      <c r="I63" s="184"/>
      <c r="J63" s="202"/>
      <c r="K63" s="202"/>
    </row>
    <row r="64" spans="1:11" s="183" customFormat="1" ht="15">
      <c r="A64" s="196"/>
      <c r="B64" s="198">
        <v>38</v>
      </c>
      <c r="C64" s="203" t="str">
        <f t="shared" si="5"/>
        <v/>
      </c>
      <c r="D64" s="200">
        <f t="shared" si="0"/>
        <v>0</v>
      </c>
      <c r="E64" s="200">
        <f t="shared" si="1"/>
        <v>0</v>
      </c>
      <c r="F64" s="200">
        <f t="shared" si="2"/>
        <v>0</v>
      </c>
      <c r="G64" s="200">
        <f t="shared" si="3"/>
        <v>-2.8421709430404007E-14</v>
      </c>
      <c r="H64" s="201">
        <f t="shared" si="4"/>
        <v>0</v>
      </c>
      <c r="I64" s="184"/>
      <c r="J64" s="202"/>
      <c r="K64" s="202"/>
    </row>
    <row r="65" spans="1:11" s="183" customFormat="1" ht="15">
      <c r="A65" s="196"/>
      <c r="B65" s="198">
        <v>39</v>
      </c>
      <c r="C65" s="203" t="str">
        <f t="shared" si="5"/>
        <v/>
      </c>
      <c r="D65" s="200">
        <f t="shared" si="0"/>
        <v>0</v>
      </c>
      <c r="E65" s="200">
        <f t="shared" si="1"/>
        <v>0</v>
      </c>
      <c r="F65" s="200">
        <f t="shared" si="2"/>
        <v>0</v>
      </c>
      <c r="G65" s="200">
        <f t="shared" si="3"/>
        <v>-2.8421709430404007E-14</v>
      </c>
      <c r="H65" s="201">
        <f t="shared" si="4"/>
        <v>0</v>
      </c>
      <c r="I65" s="184"/>
      <c r="J65" s="202"/>
      <c r="K65" s="202"/>
    </row>
    <row r="66" spans="1:11" s="183" customFormat="1" ht="15">
      <c r="A66" s="196"/>
      <c r="B66" s="198">
        <v>40</v>
      </c>
      <c r="C66" s="203" t="str">
        <f t="shared" si="5"/>
        <v/>
      </c>
      <c r="D66" s="200">
        <f t="shared" si="0"/>
        <v>0</v>
      </c>
      <c r="E66" s="200">
        <f t="shared" si="1"/>
        <v>0</v>
      </c>
      <c r="F66" s="200">
        <f t="shared" si="2"/>
        <v>0</v>
      </c>
      <c r="G66" s="200">
        <f t="shared" si="3"/>
        <v>-2.8421709430404007E-14</v>
      </c>
      <c r="H66" s="201">
        <f t="shared" si="4"/>
        <v>0</v>
      </c>
      <c r="I66" s="184"/>
      <c r="J66" s="202"/>
      <c r="K66" s="202"/>
    </row>
    <row r="67" spans="1:11" s="183" customFormat="1" ht="15">
      <c r="A67" s="196"/>
      <c r="B67" s="198">
        <v>41</v>
      </c>
      <c r="C67" s="203" t="str">
        <f t="shared" si="5"/>
        <v/>
      </c>
      <c r="D67" s="200">
        <f t="shared" si="0"/>
        <v>0</v>
      </c>
      <c r="E67" s="200">
        <f t="shared" si="1"/>
        <v>0</v>
      </c>
      <c r="F67" s="200">
        <f t="shared" si="2"/>
        <v>0</v>
      </c>
      <c r="G67" s="200">
        <f t="shared" si="3"/>
        <v>-2.8421709430404007E-14</v>
      </c>
      <c r="H67" s="201">
        <f t="shared" si="4"/>
        <v>0</v>
      </c>
      <c r="I67" s="184"/>
      <c r="J67" s="202"/>
      <c r="K67" s="202"/>
    </row>
    <row r="68" spans="1:11" s="183" customFormat="1" ht="15">
      <c r="A68" s="196"/>
      <c r="B68" s="198">
        <v>42</v>
      </c>
      <c r="C68" s="203" t="str">
        <f t="shared" si="5"/>
        <v/>
      </c>
      <c r="D68" s="200">
        <f t="shared" si="0"/>
        <v>0</v>
      </c>
      <c r="E68" s="200">
        <f t="shared" si="1"/>
        <v>0</v>
      </c>
      <c r="F68" s="200">
        <f t="shared" si="2"/>
        <v>0</v>
      </c>
      <c r="G68" s="200">
        <f t="shared" si="3"/>
        <v>-2.8421709430404007E-14</v>
      </c>
      <c r="H68" s="201">
        <f t="shared" si="4"/>
        <v>0</v>
      </c>
      <c r="I68" s="184"/>
      <c r="J68" s="202"/>
      <c r="K68" s="202"/>
    </row>
    <row r="69" spans="1:11" s="183" customFormat="1" ht="15">
      <c r="A69" s="196"/>
      <c r="B69" s="198">
        <v>43</v>
      </c>
      <c r="C69" s="203" t="str">
        <f t="shared" si="5"/>
        <v/>
      </c>
      <c r="D69" s="200">
        <f t="shared" si="0"/>
        <v>0</v>
      </c>
      <c r="E69" s="200">
        <f t="shared" si="1"/>
        <v>0</v>
      </c>
      <c r="F69" s="200">
        <f t="shared" si="2"/>
        <v>0</v>
      </c>
      <c r="G69" s="200">
        <f t="shared" si="3"/>
        <v>-2.8421709430404007E-14</v>
      </c>
      <c r="H69" s="201">
        <f t="shared" si="4"/>
        <v>0</v>
      </c>
      <c r="I69" s="184"/>
      <c r="J69" s="202"/>
      <c r="K69" s="202"/>
    </row>
    <row r="70" spans="1:11" s="183" customFormat="1" ht="15">
      <c r="A70" s="196"/>
      <c r="B70" s="198">
        <v>44</v>
      </c>
      <c r="C70" s="203" t="str">
        <f t="shared" si="5"/>
        <v/>
      </c>
      <c r="D70" s="200">
        <f t="shared" si="0"/>
        <v>0</v>
      </c>
      <c r="E70" s="200">
        <f t="shared" si="1"/>
        <v>0</v>
      </c>
      <c r="F70" s="200">
        <f t="shared" si="2"/>
        <v>0</v>
      </c>
      <c r="G70" s="200">
        <f t="shared" si="3"/>
        <v>-2.8421709430404007E-14</v>
      </c>
      <c r="H70" s="201">
        <f t="shared" si="4"/>
        <v>0</v>
      </c>
      <c r="I70" s="184"/>
      <c r="J70" s="202"/>
      <c r="K70" s="202"/>
    </row>
    <row r="71" spans="1:11" s="183" customFormat="1" ht="15">
      <c r="A71" s="196"/>
      <c r="B71" s="198">
        <v>45</v>
      </c>
      <c r="C71" s="203" t="str">
        <f t="shared" si="5"/>
        <v/>
      </c>
      <c r="D71" s="200">
        <f t="shared" si="0"/>
        <v>0</v>
      </c>
      <c r="E71" s="200">
        <f t="shared" si="1"/>
        <v>0</v>
      </c>
      <c r="F71" s="200">
        <f t="shared" si="2"/>
        <v>0</v>
      </c>
      <c r="G71" s="200">
        <f t="shared" si="3"/>
        <v>-2.8421709430404007E-14</v>
      </c>
      <c r="H71" s="201">
        <f t="shared" si="4"/>
        <v>0</v>
      </c>
      <c r="I71" s="184"/>
      <c r="J71" s="202"/>
      <c r="K71" s="202"/>
    </row>
    <row r="72" spans="1:11" s="183" customFormat="1" ht="15">
      <c r="A72" s="196"/>
      <c r="B72" s="198">
        <v>46</v>
      </c>
      <c r="C72" s="203" t="str">
        <f t="shared" si="5"/>
        <v/>
      </c>
      <c r="D72" s="200">
        <f t="shared" si="0"/>
        <v>0</v>
      </c>
      <c r="E72" s="200">
        <f t="shared" si="1"/>
        <v>0</v>
      </c>
      <c r="F72" s="200">
        <f t="shared" si="2"/>
        <v>0</v>
      </c>
      <c r="G72" s="200">
        <f t="shared" si="3"/>
        <v>-2.8421709430404007E-14</v>
      </c>
      <c r="H72" s="201">
        <f t="shared" si="4"/>
        <v>0</v>
      </c>
      <c r="I72" s="184"/>
      <c r="J72" s="202"/>
      <c r="K72" s="202"/>
    </row>
    <row r="73" spans="1:11" s="183" customFormat="1" ht="15">
      <c r="A73" s="196"/>
      <c r="B73" s="198">
        <v>47</v>
      </c>
      <c r="C73" s="203" t="str">
        <f t="shared" si="5"/>
        <v/>
      </c>
      <c r="D73" s="200">
        <f t="shared" si="0"/>
        <v>0</v>
      </c>
      <c r="E73" s="200">
        <f t="shared" si="1"/>
        <v>0</v>
      </c>
      <c r="F73" s="200">
        <f t="shared" si="2"/>
        <v>0</v>
      </c>
      <c r="G73" s="200">
        <f t="shared" si="3"/>
        <v>-2.8421709430404007E-14</v>
      </c>
      <c r="H73" s="201">
        <f t="shared" si="4"/>
        <v>0</v>
      </c>
      <c r="I73" s="184"/>
      <c r="J73" s="202"/>
      <c r="K73" s="202"/>
    </row>
    <row r="74" spans="1:11" s="183" customFormat="1" ht="15">
      <c r="A74" s="196"/>
      <c r="B74" s="198">
        <v>48</v>
      </c>
      <c r="C74" s="203" t="str">
        <f t="shared" si="5"/>
        <v/>
      </c>
      <c r="D74" s="200">
        <f t="shared" si="0"/>
        <v>0</v>
      </c>
      <c r="E74" s="200">
        <f t="shared" si="1"/>
        <v>0</v>
      </c>
      <c r="F74" s="200">
        <f t="shared" si="2"/>
        <v>0</v>
      </c>
      <c r="G74" s="200">
        <f t="shared" si="3"/>
        <v>-2.8421709430404007E-14</v>
      </c>
      <c r="H74" s="201">
        <f t="shared" si="4"/>
        <v>0</v>
      </c>
      <c r="I74" s="184"/>
      <c r="J74" s="202"/>
      <c r="K74" s="202"/>
    </row>
    <row r="75" spans="1:11" s="183" customFormat="1" ht="15">
      <c r="A75" s="196"/>
      <c r="B75" s="198">
        <v>49</v>
      </c>
      <c r="C75" s="203" t="str">
        <f t="shared" si="5"/>
        <v/>
      </c>
      <c r="D75" s="200">
        <f t="shared" si="0"/>
        <v>0</v>
      </c>
      <c r="E75" s="200">
        <f t="shared" si="1"/>
        <v>0</v>
      </c>
      <c r="F75" s="200">
        <f t="shared" si="2"/>
        <v>0</v>
      </c>
      <c r="G75" s="200">
        <f t="shared" si="3"/>
        <v>-2.8421709430404007E-14</v>
      </c>
      <c r="H75" s="201">
        <f t="shared" si="4"/>
        <v>0</v>
      </c>
      <c r="I75" s="184"/>
      <c r="J75" s="202"/>
      <c r="K75" s="202"/>
    </row>
    <row r="76" spans="1:11" s="183" customFormat="1" ht="15">
      <c r="A76" s="196"/>
      <c r="B76" s="198">
        <v>50</v>
      </c>
      <c r="C76" s="203" t="str">
        <f t="shared" si="5"/>
        <v/>
      </c>
      <c r="D76" s="200">
        <f t="shared" si="0"/>
        <v>0</v>
      </c>
      <c r="E76" s="200">
        <f t="shared" si="1"/>
        <v>0</v>
      </c>
      <c r="F76" s="200">
        <f t="shared" si="2"/>
        <v>0</v>
      </c>
      <c r="G76" s="200">
        <f t="shared" si="3"/>
        <v>-2.8421709430404007E-14</v>
      </c>
      <c r="H76" s="201">
        <f t="shared" si="4"/>
        <v>0</v>
      </c>
      <c r="I76" s="184"/>
      <c r="J76" s="202"/>
      <c r="K76" s="202"/>
    </row>
    <row r="77" spans="1:11" s="183" customFormat="1" ht="15">
      <c r="A77" s="196"/>
      <c r="B77" s="198">
        <v>51</v>
      </c>
      <c r="C77" s="203" t="str">
        <f t="shared" si="5"/>
        <v/>
      </c>
      <c r="D77" s="200">
        <f t="shared" si="0"/>
        <v>0</v>
      </c>
      <c r="E77" s="200">
        <f t="shared" si="1"/>
        <v>0</v>
      </c>
      <c r="F77" s="200">
        <f t="shared" si="2"/>
        <v>0</v>
      </c>
      <c r="G77" s="200">
        <f t="shared" si="3"/>
        <v>-2.8421709430404007E-14</v>
      </c>
      <c r="H77" s="201">
        <f t="shared" si="4"/>
        <v>0</v>
      </c>
      <c r="I77" s="184"/>
      <c r="J77" s="202"/>
      <c r="K77" s="202"/>
    </row>
    <row r="78" spans="1:11" s="183" customFormat="1" ht="15">
      <c r="A78" s="196"/>
      <c r="B78" s="198">
        <v>52</v>
      </c>
      <c r="C78" s="203" t="str">
        <f t="shared" si="5"/>
        <v/>
      </c>
      <c r="D78" s="200">
        <f t="shared" si="0"/>
        <v>0</v>
      </c>
      <c r="E78" s="200">
        <f t="shared" si="1"/>
        <v>0</v>
      </c>
      <c r="F78" s="200">
        <f t="shared" si="2"/>
        <v>0</v>
      </c>
      <c r="G78" s="200">
        <f t="shared" si="3"/>
        <v>-2.8421709430404007E-14</v>
      </c>
      <c r="H78" s="201">
        <f t="shared" si="4"/>
        <v>0</v>
      </c>
      <c r="I78" s="184"/>
      <c r="J78" s="202"/>
      <c r="K78" s="202"/>
    </row>
    <row r="79" spans="1:11" s="183" customFormat="1" ht="15">
      <c r="A79" s="196"/>
      <c r="B79" s="198">
        <v>53</v>
      </c>
      <c r="C79" s="203" t="str">
        <f t="shared" si="5"/>
        <v/>
      </c>
      <c r="D79" s="200">
        <f t="shared" si="0"/>
        <v>0</v>
      </c>
      <c r="E79" s="200">
        <f t="shared" si="1"/>
        <v>0</v>
      </c>
      <c r="F79" s="200">
        <f t="shared" si="2"/>
        <v>0</v>
      </c>
      <c r="G79" s="200">
        <f t="shared" si="3"/>
        <v>-2.8421709430404007E-14</v>
      </c>
      <c r="H79" s="201">
        <f t="shared" si="4"/>
        <v>0</v>
      </c>
      <c r="I79" s="184"/>
      <c r="J79" s="202"/>
      <c r="K79" s="202"/>
    </row>
    <row r="80" spans="1:11" s="183" customFormat="1" ht="15">
      <c r="A80" s="196"/>
      <c r="B80" s="198">
        <v>54</v>
      </c>
      <c r="C80" s="203" t="str">
        <f t="shared" si="5"/>
        <v/>
      </c>
      <c r="D80" s="200">
        <f t="shared" si="0"/>
        <v>0</v>
      </c>
      <c r="E80" s="200">
        <f t="shared" si="1"/>
        <v>0</v>
      </c>
      <c r="F80" s="200">
        <f t="shared" si="2"/>
        <v>0</v>
      </c>
      <c r="G80" s="200">
        <f t="shared" si="3"/>
        <v>-2.8421709430404007E-14</v>
      </c>
      <c r="H80" s="201">
        <f t="shared" si="4"/>
        <v>0</v>
      </c>
      <c r="I80" s="184"/>
      <c r="J80" s="202"/>
      <c r="K80" s="202"/>
    </row>
    <row r="81" spans="1:11" s="183" customFormat="1" ht="15">
      <c r="A81" s="196"/>
      <c r="B81" s="198">
        <v>55</v>
      </c>
      <c r="C81" s="203" t="str">
        <f t="shared" si="5"/>
        <v/>
      </c>
      <c r="D81" s="200">
        <f t="shared" si="0"/>
        <v>0</v>
      </c>
      <c r="E81" s="200">
        <f t="shared" si="1"/>
        <v>0</v>
      </c>
      <c r="F81" s="200">
        <f t="shared" si="2"/>
        <v>0</v>
      </c>
      <c r="G81" s="200">
        <f t="shared" si="3"/>
        <v>-2.8421709430404007E-14</v>
      </c>
      <c r="H81" s="201">
        <f t="shared" si="4"/>
        <v>0</v>
      </c>
      <c r="I81" s="184"/>
      <c r="J81" s="202"/>
      <c r="K81" s="202"/>
    </row>
    <row r="82" spans="1:11" s="183" customFormat="1" ht="15">
      <c r="A82" s="196"/>
      <c r="B82" s="198">
        <v>56</v>
      </c>
      <c r="C82" s="203" t="str">
        <f t="shared" si="5"/>
        <v/>
      </c>
      <c r="D82" s="200">
        <f t="shared" si="0"/>
        <v>0</v>
      </c>
      <c r="E82" s="200">
        <f t="shared" si="1"/>
        <v>0</v>
      </c>
      <c r="F82" s="200">
        <f t="shared" si="2"/>
        <v>0</v>
      </c>
      <c r="G82" s="200">
        <f t="shared" si="3"/>
        <v>-2.8421709430404007E-14</v>
      </c>
      <c r="H82" s="201">
        <f t="shared" si="4"/>
        <v>0</v>
      </c>
      <c r="I82" s="184"/>
      <c r="J82" s="202"/>
      <c r="K82" s="202"/>
    </row>
    <row r="83" spans="1:11" s="183" customFormat="1" ht="15">
      <c r="A83" s="196"/>
      <c r="B83" s="198">
        <v>57</v>
      </c>
      <c r="C83" s="203" t="str">
        <f t="shared" si="5"/>
        <v/>
      </c>
      <c r="D83" s="200">
        <f t="shared" si="0"/>
        <v>0</v>
      </c>
      <c r="E83" s="200">
        <f t="shared" si="1"/>
        <v>0</v>
      </c>
      <c r="F83" s="200">
        <f t="shared" si="2"/>
        <v>0</v>
      </c>
      <c r="G83" s="200">
        <f t="shared" si="3"/>
        <v>-2.8421709430404007E-14</v>
      </c>
      <c r="H83" s="201">
        <f t="shared" si="4"/>
        <v>0</v>
      </c>
      <c r="I83" s="184"/>
      <c r="J83" s="202"/>
      <c r="K83" s="202"/>
    </row>
    <row r="84" spans="1:11" s="183" customFormat="1" ht="15">
      <c r="A84" s="196"/>
      <c r="B84" s="198">
        <v>58</v>
      </c>
      <c r="C84" s="203" t="str">
        <f t="shared" si="5"/>
        <v/>
      </c>
      <c r="D84" s="200">
        <f t="shared" si="0"/>
        <v>0</v>
      </c>
      <c r="E84" s="200">
        <f t="shared" si="1"/>
        <v>0</v>
      </c>
      <c r="F84" s="200">
        <f t="shared" si="2"/>
        <v>0</v>
      </c>
      <c r="G84" s="200">
        <f t="shared" si="3"/>
        <v>-2.8421709430404007E-14</v>
      </c>
      <c r="H84" s="201">
        <f t="shared" si="4"/>
        <v>0</v>
      </c>
      <c r="I84" s="184"/>
      <c r="J84" s="202"/>
      <c r="K84" s="202"/>
    </row>
    <row r="85" spans="1:11" s="183" customFormat="1" ht="15">
      <c r="A85" s="196"/>
      <c r="B85" s="198">
        <v>59</v>
      </c>
      <c r="C85" s="203" t="str">
        <f t="shared" si="5"/>
        <v/>
      </c>
      <c r="D85" s="200">
        <f t="shared" si="0"/>
        <v>0</v>
      </c>
      <c r="E85" s="200">
        <f t="shared" si="1"/>
        <v>0</v>
      </c>
      <c r="F85" s="200">
        <f t="shared" si="2"/>
        <v>0</v>
      </c>
      <c r="G85" s="200">
        <f t="shared" si="3"/>
        <v>-2.8421709430404007E-14</v>
      </c>
      <c r="H85" s="201">
        <f t="shared" si="4"/>
        <v>0</v>
      </c>
      <c r="I85" s="184"/>
      <c r="J85" s="202"/>
      <c r="K85" s="202"/>
    </row>
    <row r="86" spans="1:11" s="183" customFormat="1" ht="15">
      <c r="A86" s="196"/>
      <c r="B86" s="198">
        <v>60</v>
      </c>
      <c r="C86" s="203" t="str">
        <f t="shared" si="5"/>
        <v/>
      </c>
      <c r="D86" s="200">
        <f t="shared" si="0"/>
        <v>0</v>
      </c>
      <c r="E86" s="200">
        <f t="shared" si="1"/>
        <v>0</v>
      </c>
      <c r="F86" s="200">
        <f t="shared" si="2"/>
        <v>0</v>
      </c>
      <c r="G86" s="200">
        <f t="shared" si="3"/>
        <v>-2.8421709430404007E-14</v>
      </c>
      <c r="H86" s="201">
        <f t="shared" si="4"/>
        <v>0</v>
      </c>
      <c r="I86" s="184"/>
      <c r="J86" s="202"/>
      <c r="K86" s="202"/>
    </row>
    <row r="87" spans="1:11" s="183" customFormat="1" ht="15">
      <c r="A87" s="196"/>
      <c r="B87" s="198">
        <v>61</v>
      </c>
      <c r="C87" s="203" t="str">
        <f t="shared" si="5"/>
        <v/>
      </c>
      <c r="D87" s="200">
        <f t="shared" si="0"/>
        <v>0</v>
      </c>
      <c r="E87" s="200">
        <f t="shared" si="1"/>
        <v>0</v>
      </c>
      <c r="F87" s="200">
        <f t="shared" si="2"/>
        <v>0</v>
      </c>
      <c r="G87" s="200">
        <f t="shared" si="3"/>
        <v>-2.8421709430404007E-14</v>
      </c>
      <c r="H87" s="201">
        <f t="shared" si="4"/>
        <v>0</v>
      </c>
      <c r="I87" s="184"/>
      <c r="J87" s="202"/>
      <c r="K87" s="202"/>
    </row>
    <row r="88" spans="1:11" s="183" customFormat="1" ht="15">
      <c r="A88" s="196"/>
      <c r="B88" s="198">
        <v>62</v>
      </c>
      <c r="C88" s="203" t="str">
        <f t="shared" si="5"/>
        <v/>
      </c>
      <c r="D88" s="200">
        <f t="shared" si="0"/>
        <v>0</v>
      </c>
      <c r="E88" s="200">
        <f t="shared" si="1"/>
        <v>0</v>
      </c>
      <c r="F88" s="200">
        <f t="shared" si="2"/>
        <v>0</v>
      </c>
      <c r="G88" s="200">
        <f t="shared" si="3"/>
        <v>-2.8421709430404007E-14</v>
      </c>
      <c r="H88" s="201">
        <f t="shared" si="4"/>
        <v>0</v>
      </c>
      <c r="I88" s="184"/>
      <c r="J88" s="202"/>
      <c r="K88" s="202"/>
    </row>
    <row r="89" spans="1:11" s="183" customFormat="1" ht="15">
      <c r="A89" s="196"/>
      <c r="B89" s="198">
        <v>63</v>
      </c>
      <c r="C89" s="203" t="str">
        <f t="shared" si="5"/>
        <v/>
      </c>
      <c r="D89" s="200">
        <f t="shared" si="0"/>
        <v>0</v>
      </c>
      <c r="E89" s="200">
        <f t="shared" si="1"/>
        <v>0</v>
      </c>
      <c r="F89" s="200">
        <f t="shared" si="2"/>
        <v>0</v>
      </c>
      <c r="G89" s="200">
        <f t="shared" si="3"/>
        <v>-2.8421709430404007E-14</v>
      </c>
      <c r="H89" s="201">
        <f t="shared" si="4"/>
        <v>0</v>
      </c>
      <c r="I89" s="184"/>
      <c r="J89" s="202"/>
      <c r="K89" s="202"/>
    </row>
    <row r="90" spans="1:11" s="183" customFormat="1" ht="15">
      <c r="A90" s="196"/>
      <c r="B90" s="198">
        <v>64</v>
      </c>
      <c r="C90" s="203" t="str">
        <f t="shared" si="5"/>
        <v/>
      </c>
      <c r="D90" s="200">
        <f t="shared" si="0"/>
        <v>0</v>
      </c>
      <c r="E90" s="200">
        <f t="shared" si="1"/>
        <v>0</v>
      </c>
      <c r="F90" s="200">
        <f t="shared" si="2"/>
        <v>0</v>
      </c>
      <c r="G90" s="200">
        <f t="shared" si="3"/>
        <v>-2.8421709430404007E-14</v>
      </c>
      <c r="H90" s="201">
        <f t="shared" si="4"/>
        <v>0</v>
      </c>
      <c r="I90" s="184"/>
      <c r="J90" s="202"/>
      <c r="K90" s="202"/>
    </row>
    <row r="91" spans="1:11" s="183" customFormat="1" ht="15">
      <c r="A91" s="196"/>
      <c r="B91" s="198">
        <v>65</v>
      </c>
      <c r="C91" s="203" t="str">
        <f t="shared" si="5"/>
        <v/>
      </c>
      <c r="D91" s="200">
        <f t="shared" ref="D91:D98" si="6">IF($B91&lt;=E$11,A$28,0)</f>
        <v>0</v>
      </c>
      <c r="E91" s="200">
        <f t="shared" ref="E91:E98" si="7">IF(D91=0,0,CEILING(H90*((1+E$19/12)-1),0.00001))</f>
        <v>0</v>
      </c>
      <c r="F91" s="200">
        <f t="shared" ref="F91:F98" si="8">IF(B91&lt;=$E$11,D91-E91,0)</f>
        <v>0</v>
      </c>
      <c r="G91" s="200">
        <f t="shared" ref="G91:G98" si="9">IF(B91=0,G90,G90-D91)</f>
        <v>-2.8421709430404007E-14</v>
      </c>
      <c r="H91" s="201">
        <f t="shared" si="4"/>
        <v>0</v>
      </c>
      <c r="I91" s="184"/>
      <c r="J91" s="202"/>
      <c r="K91" s="202"/>
    </row>
    <row r="92" spans="1:11" s="183" customFormat="1" ht="15">
      <c r="A92" s="196"/>
      <c r="B92" s="198">
        <v>66</v>
      </c>
      <c r="C92" s="203" t="str">
        <f t="shared" si="5"/>
        <v/>
      </c>
      <c r="D92" s="200">
        <f t="shared" si="6"/>
        <v>0</v>
      </c>
      <c r="E92" s="200">
        <f t="shared" si="7"/>
        <v>0</v>
      </c>
      <c r="F92" s="200">
        <f t="shared" si="8"/>
        <v>0</v>
      </c>
      <c r="G92" s="200">
        <f t="shared" si="9"/>
        <v>-2.8421709430404007E-14</v>
      </c>
      <c r="H92" s="201">
        <f t="shared" ref="H92:H98" si="10">IF(B92&lt;=$E$11,H91-F92,0)</f>
        <v>0</v>
      </c>
      <c r="I92" s="184"/>
      <c r="J92" s="202"/>
      <c r="K92" s="202"/>
    </row>
    <row r="93" spans="1:11" s="183" customFormat="1" ht="15">
      <c r="A93" s="196"/>
      <c r="B93" s="198">
        <v>67</v>
      </c>
      <c r="C93" s="203" t="str">
        <f t="shared" ref="C93:C98" si="11">IF(B93&lt;=$E$11,EDATE(C92,1),"")</f>
        <v/>
      </c>
      <c r="D93" s="200">
        <f t="shared" si="6"/>
        <v>0</v>
      </c>
      <c r="E93" s="200">
        <f t="shared" si="7"/>
        <v>0</v>
      </c>
      <c r="F93" s="200">
        <f t="shared" si="8"/>
        <v>0</v>
      </c>
      <c r="G93" s="200">
        <f t="shared" si="9"/>
        <v>-2.8421709430404007E-14</v>
      </c>
      <c r="H93" s="201">
        <f t="shared" si="10"/>
        <v>0</v>
      </c>
      <c r="I93" s="184"/>
      <c r="J93" s="202"/>
      <c r="K93" s="202"/>
    </row>
    <row r="94" spans="1:11" s="183" customFormat="1" ht="15">
      <c r="A94" s="196"/>
      <c r="B94" s="198">
        <v>68</v>
      </c>
      <c r="C94" s="203" t="str">
        <f t="shared" si="11"/>
        <v/>
      </c>
      <c r="D94" s="200">
        <f t="shared" si="6"/>
        <v>0</v>
      </c>
      <c r="E94" s="200">
        <f t="shared" si="7"/>
        <v>0</v>
      </c>
      <c r="F94" s="200">
        <f t="shared" si="8"/>
        <v>0</v>
      </c>
      <c r="G94" s="200">
        <f t="shared" si="9"/>
        <v>-2.8421709430404007E-14</v>
      </c>
      <c r="H94" s="201">
        <f t="shared" si="10"/>
        <v>0</v>
      </c>
      <c r="I94" s="184"/>
      <c r="J94" s="202"/>
      <c r="K94" s="202"/>
    </row>
    <row r="95" spans="1:11" s="183" customFormat="1" ht="15">
      <c r="A95" s="196"/>
      <c r="B95" s="198">
        <v>69</v>
      </c>
      <c r="C95" s="203" t="str">
        <f t="shared" si="11"/>
        <v/>
      </c>
      <c r="D95" s="200">
        <f t="shared" si="6"/>
        <v>0</v>
      </c>
      <c r="E95" s="200">
        <f t="shared" si="7"/>
        <v>0</v>
      </c>
      <c r="F95" s="200">
        <f t="shared" si="8"/>
        <v>0</v>
      </c>
      <c r="G95" s="200">
        <f t="shared" si="9"/>
        <v>-2.8421709430404007E-14</v>
      </c>
      <c r="H95" s="201">
        <f t="shared" si="10"/>
        <v>0</v>
      </c>
      <c r="I95" s="184"/>
      <c r="J95" s="202"/>
      <c r="K95" s="202"/>
    </row>
    <row r="96" spans="1:11" s="183" customFormat="1" ht="15">
      <c r="A96" s="196"/>
      <c r="B96" s="198">
        <v>70</v>
      </c>
      <c r="C96" s="203" t="str">
        <f t="shared" si="11"/>
        <v/>
      </c>
      <c r="D96" s="200">
        <f t="shared" si="6"/>
        <v>0</v>
      </c>
      <c r="E96" s="200">
        <f t="shared" si="7"/>
        <v>0</v>
      </c>
      <c r="F96" s="200">
        <f t="shared" si="8"/>
        <v>0</v>
      </c>
      <c r="G96" s="200">
        <f t="shared" si="9"/>
        <v>-2.8421709430404007E-14</v>
      </c>
      <c r="H96" s="201">
        <f t="shared" si="10"/>
        <v>0</v>
      </c>
      <c r="I96" s="184"/>
      <c r="J96" s="202"/>
      <c r="K96" s="202"/>
    </row>
    <row r="97" spans="1:11" s="183" customFormat="1" ht="15">
      <c r="A97" s="196"/>
      <c r="B97" s="198">
        <v>71</v>
      </c>
      <c r="C97" s="203" t="str">
        <f t="shared" si="11"/>
        <v/>
      </c>
      <c r="D97" s="200">
        <f t="shared" si="6"/>
        <v>0</v>
      </c>
      <c r="E97" s="200">
        <f t="shared" si="7"/>
        <v>0</v>
      </c>
      <c r="F97" s="200">
        <f t="shared" si="8"/>
        <v>0</v>
      </c>
      <c r="G97" s="200">
        <f t="shared" si="9"/>
        <v>-2.8421709430404007E-14</v>
      </c>
      <c r="H97" s="201">
        <f t="shared" si="10"/>
        <v>0</v>
      </c>
      <c r="I97" s="184"/>
      <c r="J97" s="202"/>
      <c r="K97" s="202"/>
    </row>
    <row r="98" spans="1:11" s="183" customFormat="1" ht="15">
      <c r="A98" s="196"/>
      <c r="B98" s="198">
        <v>72</v>
      </c>
      <c r="C98" s="203" t="str">
        <f t="shared" si="11"/>
        <v/>
      </c>
      <c r="D98" s="200">
        <f t="shared" si="6"/>
        <v>0</v>
      </c>
      <c r="E98" s="200">
        <f t="shared" si="7"/>
        <v>0</v>
      </c>
      <c r="F98" s="200">
        <f t="shared" si="8"/>
        <v>0</v>
      </c>
      <c r="G98" s="200">
        <f t="shared" si="9"/>
        <v>-2.8421709430404007E-14</v>
      </c>
      <c r="H98" s="201">
        <f t="shared" si="10"/>
        <v>0</v>
      </c>
      <c r="I98" s="184"/>
      <c r="J98" s="202"/>
      <c r="K98" s="202"/>
    </row>
    <row r="99" spans="1:11" s="183" customFormat="1" ht="15">
      <c r="A99" s="196"/>
      <c r="C99" s="184"/>
      <c r="D99" s="185"/>
      <c r="E99" s="184"/>
      <c r="F99" s="184"/>
      <c r="G99" s="184"/>
      <c r="I99" s="196"/>
      <c r="J99" s="196"/>
    </row>
    <row r="100" spans="1:11" s="227" customFormat="1" ht="14.25">
      <c r="A100" s="225"/>
      <c r="B100" s="396" t="s">
        <v>150</v>
      </c>
      <c r="C100" s="396"/>
      <c r="D100" s="396"/>
      <c r="E100" s="226" t="str">
        <f ca="1">E8&amp;" "&amp;"от дата"&amp;" "&amp;TEXT(E6,"d.m.yyyy г.")</f>
        <v>1418513 от дата 7.8.2016 г.</v>
      </c>
      <c r="F100" s="226"/>
      <c r="G100" s="226"/>
      <c r="I100" s="225"/>
      <c r="J100" s="225"/>
    </row>
    <row r="101" spans="1:11" s="183" customFormat="1" ht="15">
      <c r="A101" s="196"/>
      <c r="C101" s="184"/>
      <c r="D101" s="185"/>
      <c r="E101" s="184"/>
      <c r="F101" s="184"/>
      <c r="G101" s="184"/>
      <c r="I101" s="196"/>
      <c r="J101" s="196"/>
    </row>
    <row r="102" spans="1:11" s="183" customFormat="1" ht="15">
      <c r="A102" s="196"/>
      <c r="C102" s="184"/>
      <c r="D102" s="185"/>
      <c r="E102" s="184"/>
      <c r="F102" s="184"/>
      <c r="G102" s="184"/>
      <c r="I102" s="196"/>
      <c r="J102" s="196"/>
    </row>
    <row r="103" spans="1:11" s="183" customFormat="1" ht="15">
      <c r="A103" s="196"/>
      <c r="B103" s="204"/>
      <c r="C103" s="205"/>
      <c r="D103" s="206"/>
      <c r="E103" s="207"/>
      <c r="F103" s="208"/>
      <c r="G103" s="207"/>
      <c r="H103" s="209"/>
      <c r="I103" s="196"/>
      <c r="J103" s="196"/>
    </row>
    <row r="104" spans="1:11" s="183" customFormat="1" ht="15.75">
      <c r="A104" s="196"/>
      <c r="B104" s="210" t="s">
        <v>155</v>
      </c>
      <c r="C104" s="211"/>
      <c r="D104" s="210" t="s">
        <v>156</v>
      </c>
      <c r="E104" s="212"/>
      <c r="F104" s="210" t="s">
        <v>157</v>
      </c>
      <c r="G104" s="213"/>
      <c r="H104" s="209"/>
      <c r="I104" s="196"/>
      <c r="J104" s="196"/>
    </row>
    <row r="105" spans="1:11" s="183" customFormat="1" ht="15">
      <c r="A105" s="196"/>
      <c r="B105" s="214"/>
      <c r="C105" s="215"/>
      <c r="D105" s="214"/>
      <c r="E105" s="212"/>
      <c r="F105" s="214"/>
      <c r="G105" s="212"/>
      <c r="H105" s="209"/>
      <c r="I105" s="196"/>
      <c r="J105" s="196"/>
    </row>
    <row r="106" spans="1:11" s="183" customFormat="1" ht="15">
      <c r="A106" s="196"/>
      <c r="B106" s="216" t="s">
        <v>158</v>
      </c>
      <c r="C106" s="217"/>
      <c r="D106" s="216" t="s">
        <v>158</v>
      </c>
      <c r="E106" s="217"/>
      <c r="F106" s="216" t="s">
        <v>158</v>
      </c>
      <c r="G106" s="217"/>
      <c r="H106" s="209"/>
      <c r="I106" s="196"/>
      <c r="J106" s="196"/>
    </row>
    <row r="107" spans="1:11" s="183" customFormat="1" ht="15">
      <c r="A107" s="196"/>
      <c r="B107" s="216"/>
      <c r="C107" s="211"/>
      <c r="D107" s="216"/>
      <c r="E107" s="211"/>
      <c r="F107" s="216"/>
      <c r="G107" s="213"/>
      <c r="H107" s="209"/>
      <c r="I107" s="196"/>
      <c r="J107" s="196"/>
    </row>
    <row r="108" spans="1:11" s="183" customFormat="1" ht="15">
      <c r="A108" s="196"/>
      <c r="B108" s="216" t="s">
        <v>124</v>
      </c>
      <c r="C108" s="218">
        <f ca="1">E5</f>
        <v>42589</v>
      </c>
      <c r="D108" s="216" t="s">
        <v>124</v>
      </c>
      <c r="E108" s="218">
        <f ca="1">E5</f>
        <v>42589</v>
      </c>
      <c r="F108" s="216" t="s">
        <v>124</v>
      </c>
      <c r="G108" s="218">
        <f ca="1">E5</f>
        <v>42589</v>
      </c>
      <c r="H108" s="209"/>
      <c r="I108" s="196"/>
      <c r="J108" s="196"/>
    </row>
    <row r="109" spans="1:11" s="183" customFormat="1" ht="15">
      <c r="A109" s="196"/>
      <c r="B109" s="216"/>
      <c r="C109" s="211"/>
      <c r="D109" s="216"/>
      <c r="E109" s="211"/>
      <c r="F109" s="216"/>
      <c r="G109" s="213"/>
      <c r="H109" s="209"/>
      <c r="I109" s="196"/>
      <c r="J109" s="196"/>
    </row>
    <row r="110" spans="1:11" s="183" customFormat="1" ht="15">
      <c r="A110" s="196"/>
      <c r="B110" s="216" t="s">
        <v>159</v>
      </c>
      <c r="C110" s="219"/>
      <c r="D110" s="216" t="s">
        <v>159</v>
      </c>
      <c r="E110" s="219"/>
      <c r="F110" s="216" t="s">
        <v>159</v>
      </c>
      <c r="G110" s="219"/>
      <c r="H110" s="209"/>
      <c r="I110" s="196"/>
      <c r="J110" s="196"/>
    </row>
    <row r="111" spans="1:11" s="183" customFormat="1" ht="15">
      <c r="A111" s="196"/>
      <c r="B111" s="220"/>
      <c r="C111" s="221"/>
      <c r="D111" s="222"/>
      <c r="E111" s="223"/>
      <c r="F111" s="224"/>
      <c r="G111" s="223"/>
      <c r="H111" s="209"/>
      <c r="I111" s="196"/>
      <c r="J111" s="196"/>
    </row>
    <row r="112" spans="1:11" s="183" customFormat="1" ht="15">
      <c r="A112" s="196"/>
      <c r="C112" s="184"/>
      <c r="D112" s="185"/>
      <c r="E112" s="184"/>
      <c r="F112" s="184"/>
      <c r="G112" s="184"/>
      <c r="I112" s="196"/>
      <c r="J112" s="196"/>
    </row>
    <row r="113" spans="1:10" s="183" customFormat="1" ht="15">
      <c r="A113" s="196"/>
      <c r="C113" s="184"/>
      <c r="D113" s="185"/>
      <c r="E113" s="184"/>
      <c r="F113" s="184"/>
      <c r="G113" s="184"/>
      <c r="I113" s="196"/>
      <c r="J113" s="196"/>
    </row>
  </sheetData>
  <sheetProtection password="CEB5" sheet="1" selectLockedCells="1"/>
  <mergeCells count="33">
    <mergeCell ref="C2:F2"/>
    <mergeCell ref="B5:D5"/>
    <mergeCell ref="E5:F5"/>
    <mergeCell ref="B6:D6"/>
    <mergeCell ref="E6:F6"/>
    <mergeCell ref="G6:H6"/>
    <mergeCell ref="E7:F7"/>
    <mergeCell ref="B8:D8"/>
    <mergeCell ref="E8:F8"/>
    <mergeCell ref="B9:D9"/>
    <mergeCell ref="E9:F9"/>
    <mergeCell ref="G7:H18"/>
    <mergeCell ref="B10:D10"/>
    <mergeCell ref="E10:F10"/>
    <mergeCell ref="B11:D11"/>
    <mergeCell ref="E11:F11"/>
    <mergeCell ref="B12:D12"/>
    <mergeCell ref="B13:D13"/>
    <mergeCell ref="E13:F13"/>
    <mergeCell ref="B14:D14"/>
    <mergeCell ref="E14:F14"/>
    <mergeCell ref="B15:D15"/>
    <mergeCell ref="E15:F15"/>
    <mergeCell ref="B19:D19"/>
    <mergeCell ref="B22:D22"/>
    <mergeCell ref="E22:F22"/>
    <mergeCell ref="B100:D100"/>
    <mergeCell ref="B16:D16"/>
    <mergeCell ref="E16:F16"/>
    <mergeCell ref="B17:D17"/>
    <mergeCell ref="E17:F17"/>
    <mergeCell ref="B18:D18"/>
    <mergeCell ref="E18:F18"/>
  </mergeCells>
  <conditionalFormatting sqref="G7">
    <cfRule type="cellIs" dxfId="18" priority="2" stopIfTrue="1" operator="equal">
      <formula>"Некоректна първа падежна дата!"</formula>
    </cfRule>
  </conditionalFormatting>
  <conditionalFormatting sqref="G6:H6">
    <cfRule type="cellIs" dxfId="17" priority="1" stopIfTrue="1" operator="equal">
      <formula>"Некоректна първа падежна дата - гратисен период!"</formula>
    </cfRule>
  </conditionalFormatting>
  <pageMargins left="0.28999999999999998" right="0.19685039370078741" top="0.15748031496062992" bottom="0.15748031496062992" header="0.15748031496062992" footer="0.15748031496062992"/>
  <pageSetup paperSize="9" scale="45" orientation="portrait"/>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230"/>
  <sheetViews>
    <sheetView showGridLines="0" topLeftCell="A57" zoomScale="70" zoomScaleNormal="70" zoomScaleSheetLayoutView="55" zoomScalePageLayoutView="70" workbookViewId="0">
      <selection activeCell="X35" sqref="X35:AG35"/>
    </sheetView>
  </sheetViews>
  <sheetFormatPr defaultColWidth="0" defaultRowHeight="14.25" customHeight="1" zeroHeight="1"/>
  <cols>
    <col min="1" max="53" width="3.85546875" style="242" customWidth="1"/>
    <col min="54" max="54" width="9.140625" style="243" hidden="1" customWidth="1"/>
    <col min="55" max="55" width="12.42578125" style="243" hidden="1" customWidth="1"/>
    <col min="56" max="56" width="12.7109375" style="243" hidden="1" customWidth="1"/>
    <col min="57" max="57" width="15.140625" style="243" hidden="1" customWidth="1"/>
    <col min="58" max="58" width="9.140625" style="243" hidden="1" customWidth="1"/>
    <col min="59" max="59" width="18.42578125" style="243" hidden="1" customWidth="1"/>
    <col min="60" max="60" width="9.140625" style="243" hidden="1" customWidth="1"/>
    <col min="61" max="61" width="28.7109375" style="243" hidden="1" customWidth="1"/>
    <col min="62" max="70" width="9.140625" style="243" hidden="1" customWidth="1"/>
    <col min="71" max="16384" width="9.140625" style="242" hidden="1"/>
  </cols>
  <sheetData>
    <row r="1" spans="1:58" s="242" customFormat="1" ht="14.25" customHeight="1">
      <c r="A1" s="241"/>
      <c r="B1" s="241"/>
      <c r="C1" s="241"/>
      <c r="D1" s="241"/>
      <c r="E1" s="241"/>
      <c r="F1" s="241"/>
      <c r="G1" s="241"/>
      <c r="H1" s="241"/>
      <c r="I1" s="241"/>
      <c r="J1" s="241"/>
      <c r="K1" s="241"/>
      <c r="L1" s="241"/>
      <c r="M1" s="241"/>
      <c r="BB1" s="243"/>
      <c r="BC1" s="243"/>
      <c r="BD1" s="243"/>
      <c r="BE1" s="243"/>
      <c r="BF1" s="243"/>
    </row>
    <row r="2" spans="1:58" s="242" customFormat="1" ht="14.25" customHeight="1">
      <c r="A2" s="241"/>
      <c r="B2" s="241"/>
      <c r="C2" s="241"/>
      <c r="D2" s="241"/>
      <c r="E2" s="241"/>
      <c r="F2" s="241"/>
      <c r="G2" s="241"/>
      <c r="H2" s="241"/>
      <c r="I2" s="241"/>
      <c r="J2" s="241"/>
      <c r="K2" s="241"/>
      <c r="L2" s="430" t="s">
        <v>171</v>
      </c>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c r="AM2" s="430"/>
      <c r="AN2" s="430"/>
      <c r="AO2" s="430"/>
      <c r="AP2" s="430"/>
      <c r="AQ2" s="430"/>
      <c r="AR2" s="430"/>
      <c r="AS2" s="430"/>
      <c r="AT2" s="430"/>
      <c r="AU2" s="430"/>
      <c r="AV2" s="430"/>
      <c r="AW2" s="430"/>
      <c r="AX2" s="244"/>
      <c r="AY2" s="244"/>
      <c r="AZ2" s="244"/>
      <c r="BB2" s="243"/>
      <c r="BC2" s="243"/>
      <c r="BD2" s="243"/>
      <c r="BE2" s="243"/>
      <c r="BF2" s="243"/>
    </row>
    <row r="3" spans="1:58" s="242" customFormat="1" ht="15" customHeight="1">
      <c r="A3" s="241"/>
      <c r="B3" s="241"/>
      <c r="C3" s="241"/>
      <c r="D3" s="241"/>
      <c r="E3" s="241"/>
      <c r="F3" s="241"/>
      <c r="G3" s="241"/>
      <c r="H3" s="241"/>
      <c r="I3" s="241"/>
      <c r="J3" s="241"/>
      <c r="K3" s="241"/>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430"/>
      <c r="AS3" s="430"/>
      <c r="AT3" s="430"/>
      <c r="AU3" s="430"/>
      <c r="AV3" s="430"/>
      <c r="AW3" s="430"/>
      <c r="AX3" s="244"/>
      <c r="AY3" s="244"/>
      <c r="AZ3" s="244"/>
      <c r="BB3" s="245" t="s">
        <v>172</v>
      </c>
      <c r="BC3" s="243" t="s">
        <v>173</v>
      </c>
      <c r="BD3" s="243"/>
      <c r="BE3" s="245" t="s">
        <v>174</v>
      </c>
      <c r="BF3" s="243" t="s">
        <v>175</v>
      </c>
    </row>
    <row r="4" spans="1:58" s="242" customFormat="1" ht="15" customHeight="1">
      <c r="A4" s="241"/>
      <c r="B4" s="241"/>
      <c r="C4" s="241"/>
      <c r="D4" s="241"/>
      <c r="E4" s="241"/>
      <c r="F4" s="241"/>
      <c r="G4" s="241"/>
      <c r="H4" s="241"/>
      <c r="I4" s="241"/>
      <c r="J4" s="241"/>
      <c r="K4" s="241"/>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0"/>
      <c r="AR4" s="430"/>
      <c r="AS4" s="430"/>
      <c r="AT4" s="430"/>
      <c r="AU4" s="430"/>
      <c r="AV4" s="430"/>
      <c r="AW4" s="430"/>
      <c r="AX4" s="244"/>
      <c r="AY4" s="244"/>
      <c r="AZ4" s="244"/>
      <c r="BB4" s="245" t="s">
        <v>176</v>
      </c>
      <c r="BC4" s="243" t="s">
        <v>177</v>
      </c>
      <c r="BD4" s="243"/>
      <c r="BE4" s="245" t="s">
        <v>178</v>
      </c>
      <c r="BF4" s="243" t="s">
        <v>179</v>
      </c>
    </row>
    <row r="5" spans="1:58" s="242" customFormat="1" ht="14.25" customHeight="1">
      <c r="A5" s="241"/>
      <c r="B5" s="241"/>
      <c r="C5" s="241"/>
      <c r="D5" s="241"/>
      <c r="E5" s="241"/>
      <c r="F5" s="241"/>
      <c r="G5" s="241"/>
      <c r="H5" s="241"/>
      <c r="I5" s="241"/>
      <c r="J5" s="241"/>
      <c r="K5" s="241"/>
      <c r="L5" s="431" t="s">
        <v>180</v>
      </c>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c r="AM5" s="431"/>
      <c r="AN5" s="431"/>
      <c r="AP5" s="246"/>
      <c r="AQ5" s="247"/>
      <c r="AR5" s="247"/>
      <c r="AS5" s="247"/>
      <c r="AT5" s="247"/>
      <c r="AU5" s="247"/>
      <c r="AW5" s="248" t="s">
        <v>181</v>
      </c>
      <c r="AY5" s="249"/>
      <c r="AZ5" s="250"/>
      <c r="BA5" s="251" t="s">
        <v>43</v>
      </c>
      <c r="BB5" s="245" t="s">
        <v>182</v>
      </c>
      <c r="BC5" s="243" t="s">
        <v>183</v>
      </c>
      <c r="BD5" s="243"/>
      <c r="BE5" s="245" t="s">
        <v>184</v>
      </c>
      <c r="BF5" s="243" t="s">
        <v>185</v>
      </c>
    </row>
    <row r="6" spans="1:58" s="242" customFormat="1" ht="14.25" customHeight="1">
      <c r="A6" s="241"/>
      <c r="B6" s="241"/>
      <c r="C6" s="241"/>
      <c r="D6" s="241"/>
      <c r="E6" s="241"/>
      <c r="F6" s="241"/>
      <c r="G6" s="241"/>
      <c r="H6" s="241"/>
      <c r="I6" s="241"/>
      <c r="J6" s="241"/>
      <c r="K6" s="241"/>
      <c r="L6" s="431"/>
      <c r="M6" s="431"/>
      <c r="N6" s="431"/>
      <c r="O6" s="431"/>
      <c r="P6" s="431"/>
      <c r="Q6" s="431"/>
      <c r="R6" s="431"/>
      <c r="S6" s="431"/>
      <c r="T6" s="431"/>
      <c r="U6" s="431"/>
      <c r="V6" s="431"/>
      <c r="W6" s="431"/>
      <c r="X6" s="431"/>
      <c r="Y6" s="431"/>
      <c r="Z6" s="431"/>
      <c r="AA6" s="431"/>
      <c r="AB6" s="431"/>
      <c r="AC6" s="431"/>
      <c r="AD6" s="431"/>
      <c r="AE6" s="431"/>
      <c r="AF6" s="431"/>
      <c r="AG6" s="431"/>
      <c r="AH6" s="431"/>
      <c r="AI6" s="431"/>
      <c r="AJ6" s="431"/>
      <c r="AK6" s="431"/>
      <c r="AL6" s="431"/>
      <c r="AM6" s="431"/>
      <c r="AN6" s="431"/>
      <c r="AO6" s="246"/>
      <c r="AP6" s="246"/>
      <c r="AQ6" s="246"/>
      <c r="AR6" s="246"/>
      <c r="AS6" s="246"/>
      <c r="AT6" s="246"/>
      <c r="AU6" s="246"/>
      <c r="AW6" s="248" t="s">
        <v>186</v>
      </c>
      <c r="AY6" s="252"/>
      <c r="AZ6" s="253"/>
      <c r="BA6" s="251" t="s">
        <v>187</v>
      </c>
      <c r="BB6" s="245" t="s">
        <v>188</v>
      </c>
      <c r="BC6" s="243" t="s">
        <v>189</v>
      </c>
      <c r="BD6" s="243"/>
      <c r="BE6" s="245" t="s">
        <v>190</v>
      </c>
      <c r="BF6" s="243" t="s">
        <v>191</v>
      </c>
    </row>
    <row r="7" spans="1:58" s="242" customFormat="1" ht="14.25" customHeight="1">
      <c r="A7" s="241"/>
      <c r="B7" s="241"/>
      <c r="C7" s="241"/>
      <c r="D7" s="241"/>
      <c r="E7" s="241"/>
      <c r="F7" s="241"/>
      <c r="G7" s="241"/>
      <c r="H7" s="241"/>
      <c r="I7" s="241"/>
      <c r="J7" s="241"/>
      <c r="K7" s="241"/>
      <c r="L7" s="432"/>
      <c r="M7" s="432"/>
      <c r="N7" s="432"/>
      <c r="O7" s="432"/>
      <c r="P7" s="432"/>
      <c r="Q7" s="432"/>
      <c r="R7" s="432"/>
      <c r="S7" s="432"/>
      <c r="T7" s="432"/>
      <c r="U7" s="432"/>
      <c r="V7" s="432"/>
      <c r="W7" s="432"/>
      <c r="X7" s="432"/>
      <c r="Y7" s="432"/>
      <c r="Z7" s="432"/>
      <c r="AA7" s="432"/>
      <c r="AB7" s="432"/>
      <c r="AC7" s="432"/>
      <c r="AD7" s="432"/>
      <c r="AE7" s="432"/>
      <c r="AF7" s="432"/>
      <c r="AG7" s="432"/>
      <c r="AH7" s="432"/>
      <c r="AI7" s="432"/>
      <c r="AJ7" s="432"/>
      <c r="AK7" s="432"/>
      <c r="AL7" s="432"/>
      <c r="AM7" s="432"/>
      <c r="AN7" s="432"/>
      <c r="BA7" s="254" t="s">
        <v>192</v>
      </c>
      <c r="BB7" s="245" t="s">
        <v>193</v>
      </c>
      <c r="BC7" s="243" t="s">
        <v>194</v>
      </c>
      <c r="BD7" s="243"/>
      <c r="BE7" s="245" t="s">
        <v>195</v>
      </c>
      <c r="BF7" s="243" t="s">
        <v>196</v>
      </c>
    </row>
    <row r="8" spans="1:58" s="242" customFormat="1" ht="14.25" customHeight="1">
      <c r="A8" s="255"/>
      <c r="B8" s="256"/>
      <c r="C8" s="256"/>
      <c r="D8" s="256"/>
      <c r="E8" s="256"/>
      <c r="F8" s="256"/>
      <c r="G8" s="256"/>
      <c r="H8" s="256"/>
      <c r="I8" s="256"/>
      <c r="J8" s="256"/>
      <c r="K8" s="256"/>
      <c r="L8" s="256"/>
      <c r="M8" s="257"/>
      <c r="N8" s="257"/>
      <c r="O8" s="257"/>
      <c r="P8" s="257"/>
      <c r="Q8" s="257"/>
      <c r="R8" s="257"/>
      <c r="S8" s="257"/>
      <c r="T8" s="257"/>
      <c r="U8" s="257"/>
      <c r="V8" s="257"/>
      <c r="W8" s="257"/>
      <c r="X8" s="257"/>
      <c r="Y8" s="257"/>
      <c r="Z8" s="257"/>
      <c r="AA8" s="257"/>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8"/>
      <c r="BB8" s="245" t="s">
        <v>197</v>
      </c>
      <c r="BC8" s="243" t="s">
        <v>198</v>
      </c>
      <c r="BD8" s="243"/>
      <c r="BE8" s="245" t="s">
        <v>199</v>
      </c>
      <c r="BF8" s="243" t="s">
        <v>200</v>
      </c>
    </row>
    <row r="9" spans="1:58" s="242" customFormat="1" ht="15.75">
      <c r="A9" s="259"/>
      <c r="B9" s="433" t="s">
        <v>201</v>
      </c>
      <c r="C9" s="433"/>
      <c r="D9" s="433"/>
      <c r="E9" s="433"/>
      <c r="F9" s="433"/>
      <c r="G9" s="433"/>
      <c r="H9" s="434"/>
      <c r="I9" s="435">
        <v>1410362</v>
      </c>
      <c r="J9" s="436"/>
      <c r="K9" s="436"/>
      <c r="L9" s="436"/>
      <c r="M9" s="436"/>
      <c r="N9" s="437"/>
      <c r="O9" s="260"/>
      <c r="P9" s="260"/>
      <c r="Q9" s="260"/>
      <c r="R9" s="260"/>
      <c r="S9" s="260"/>
      <c r="T9" s="260"/>
      <c r="U9" s="260"/>
      <c r="V9" s="260"/>
      <c r="W9" s="260"/>
      <c r="X9" s="260"/>
      <c r="Y9" s="260"/>
      <c r="Z9" s="260"/>
      <c r="AA9" s="260"/>
      <c r="AB9" s="260"/>
      <c r="AC9" s="260"/>
      <c r="AD9" s="260"/>
      <c r="AE9" s="260"/>
      <c r="AF9" s="260"/>
      <c r="AG9" s="260"/>
      <c r="AH9" s="260"/>
      <c r="AI9" s="260"/>
      <c r="AJ9" s="260"/>
      <c r="AK9" s="260"/>
      <c r="AL9" s="260"/>
      <c r="AM9" s="260"/>
      <c r="AN9" s="260"/>
      <c r="AO9" s="260"/>
      <c r="AP9" s="260"/>
      <c r="AQ9" s="260"/>
      <c r="AR9" s="260"/>
      <c r="AS9" s="260"/>
      <c r="AT9" s="260"/>
      <c r="AU9" s="260"/>
      <c r="AV9" s="260"/>
      <c r="AW9" s="260"/>
      <c r="AX9" s="260"/>
      <c r="AY9" s="260"/>
      <c r="AZ9" s="260"/>
      <c r="BA9" s="261"/>
      <c r="BB9" s="245" t="s">
        <v>202</v>
      </c>
      <c r="BC9" s="243" t="s">
        <v>203</v>
      </c>
      <c r="BD9" s="243"/>
      <c r="BE9" s="245" t="s">
        <v>204</v>
      </c>
      <c r="BF9" s="243" t="s">
        <v>205</v>
      </c>
    </row>
    <row r="10" spans="1:58" s="242" customFormat="1" ht="15.75">
      <c r="A10" s="259"/>
      <c r="B10" s="262"/>
      <c r="C10" s="262"/>
      <c r="D10" s="262"/>
      <c r="E10" s="262"/>
      <c r="F10" s="262"/>
      <c r="G10" s="262"/>
      <c r="H10" s="262"/>
      <c r="I10" s="263"/>
      <c r="J10" s="263"/>
      <c r="K10" s="263"/>
      <c r="L10" s="263"/>
      <c r="M10" s="263"/>
      <c r="N10" s="263"/>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260"/>
      <c r="AP10" s="260"/>
      <c r="AQ10" s="260"/>
      <c r="AR10" s="260"/>
      <c r="AS10" s="260"/>
      <c r="AT10" s="260"/>
      <c r="AU10" s="260"/>
      <c r="AV10" s="260"/>
      <c r="AW10" s="260"/>
      <c r="AX10" s="260"/>
      <c r="AY10" s="260"/>
      <c r="AZ10" s="260"/>
      <c r="BA10" s="261"/>
      <c r="BB10" s="245" t="s">
        <v>206</v>
      </c>
      <c r="BC10" s="243" t="s">
        <v>207</v>
      </c>
      <c r="BD10" s="243"/>
      <c r="BE10" s="245" t="s">
        <v>208</v>
      </c>
      <c r="BF10" s="243" t="s">
        <v>209</v>
      </c>
    </row>
    <row r="11" spans="1:58" s="242" customFormat="1" ht="19.5" customHeight="1">
      <c r="A11" s="259"/>
      <c r="B11" s="262"/>
      <c r="C11" s="262"/>
      <c r="D11" s="262"/>
      <c r="E11" s="262"/>
      <c r="F11" s="262"/>
      <c r="G11" s="262"/>
      <c r="H11" s="262"/>
      <c r="I11" s="263"/>
      <c r="J11" s="263"/>
      <c r="K11" s="263"/>
      <c r="L11" s="263"/>
      <c r="M11" s="263"/>
      <c r="N11" s="263"/>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1"/>
      <c r="BB11" s="245" t="s">
        <v>210</v>
      </c>
      <c r="BC11" s="243" t="s">
        <v>211</v>
      </c>
      <c r="BD11" s="243"/>
      <c r="BE11" s="243"/>
      <c r="BF11" s="243"/>
    </row>
    <row r="12" spans="1:58" s="242" customFormat="1" ht="15">
      <c r="A12" s="259"/>
      <c r="B12" s="426" t="s">
        <v>212</v>
      </c>
      <c r="C12" s="426"/>
      <c r="D12" s="426"/>
      <c r="E12" s="426"/>
      <c r="F12" s="426"/>
      <c r="G12" s="426"/>
      <c r="H12" s="438"/>
      <c r="I12" s="438"/>
      <c r="J12" s="438"/>
      <c r="K12" s="438"/>
      <c r="L12" s="438"/>
      <c r="M12" s="438"/>
      <c r="N12" s="438"/>
      <c r="O12" s="438"/>
      <c r="P12" s="438"/>
      <c r="Q12" s="264"/>
      <c r="R12" s="264"/>
      <c r="S12" s="426" t="s">
        <v>213</v>
      </c>
      <c r="T12" s="426"/>
      <c r="U12" s="426"/>
      <c r="V12" s="426"/>
      <c r="W12" s="426"/>
      <c r="X12" s="426"/>
      <c r="Y12" s="438">
        <v>100425</v>
      </c>
      <c r="Z12" s="438"/>
      <c r="AA12" s="438"/>
      <c r="AB12" s="438"/>
      <c r="AC12" s="438"/>
      <c r="AD12" s="438"/>
      <c r="AE12" s="438"/>
      <c r="AF12" s="438"/>
      <c r="AG12" s="438"/>
      <c r="AH12" s="260"/>
      <c r="AI12" s="260"/>
      <c r="AJ12" s="426" t="s">
        <v>214</v>
      </c>
      <c r="AK12" s="426"/>
      <c r="AL12" s="426"/>
      <c r="AM12" s="426"/>
      <c r="AN12" s="426"/>
      <c r="AO12" s="426"/>
      <c r="AP12" s="438">
        <v>113973</v>
      </c>
      <c r="AQ12" s="438"/>
      <c r="AR12" s="438"/>
      <c r="AS12" s="438"/>
      <c r="AT12" s="438"/>
      <c r="AU12" s="438"/>
      <c r="AV12" s="438"/>
      <c r="AW12" s="438"/>
      <c r="AX12" s="438"/>
      <c r="AY12" s="260"/>
      <c r="AZ12" s="260"/>
      <c r="BA12" s="261"/>
      <c r="BB12" s="245" t="s">
        <v>215</v>
      </c>
      <c r="BC12" s="243" t="s">
        <v>216</v>
      </c>
      <c r="BD12" s="243"/>
      <c r="BE12" s="243"/>
      <c r="BF12" s="243"/>
    </row>
    <row r="13" spans="1:58" s="242" customFormat="1" ht="15">
      <c r="A13" s="259"/>
      <c r="B13" s="426" t="s">
        <v>217</v>
      </c>
      <c r="C13" s="426"/>
      <c r="D13" s="426"/>
      <c r="E13" s="426"/>
      <c r="F13" s="426"/>
      <c r="G13" s="426"/>
      <c r="H13" s="426"/>
      <c r="I13" s="427" t="s">
        <v>576</v>
      </c>
      <c r="J13" s="427"/>
      <c r="K13" s="427"/>
      <c r="L13" s="427"/>
      <c r="M13" s="427"/>
      <c r="N13" s="427"/>
      <c r="O13" s="427"/>
      <c r="P13" s="427"/>
      <c r="Q13" s="427"/>
      <c r="R13" s="427"/>
      <c r="S13" s="427"/>
      <c r="T13" s="427"/>
      <c r="U13" s="427"/>
      <c r="V13" s="427"/>
      <c r="W13" s="427"/>
      <c r="X13" s="427"/>
      <c r="Y13" s="427"/>
      <c r="Z13" s="427"/>
      <c r="AA13" s="427"/>
      <c r="AB13" s="427"/>
      <c r="AC13" s="260" t="s">
        <v>218</v>
      </c>
      <c r="AD13" s="260"/>
      <c r="AE13" s="260"/>
      <c r="AF13" s="260"/>
      <c r="AG13" s="260"/>
      <c r="AH13" s="260"/>
      <c r="AI13" s="260"/>
      <c r="AJ13" s="260"/>
      <c r="AK13" s="260"/>
      <c r="AL13" s="260"/>
      <c r="AM13" s="260"/>
      <c r="AN13" s="260"/>
      <c r="AO13" s="260"/>
      <c r="AP13" s="260"/>
      <c r="AQ13" s="260"/>
      <c r="AR13" s="260"/>
      <c r="AS13" s="260"/>
      <c r="AT13" s="260"/>
      <c r="AU13" s="260"/>
      <c r="AV13" s="260"/>
      <c r="AW13" s="260"/>
      <c r="AX13" s="260"/>
      <c r="AY13" s="260"/>
      <c r="AZ13" s="260"/>
      <c r="BA13" s="261"/>
      <c r="BB13" s="245" t="s">
        <v>219</v>
      </c>
      <c r="BC13" s="243" t="s">
        <v>220</v>
      </c>
      <c r="BD13" s="243"/>
      <c r="BE13" s="243"/>
      <c r="BF13" s="243"/>
    </row>
    <row r="14" spans="1:58" s="242" customFormat="1" ht="14.25" customHeight="1">
      <c r="A14" s="259"/>
      <c r="B14" s="426" t="s">
        <v>221</v>
      </c>
      <c r="C14" s="426"/>
      <c r="D14" s="426"/>
      <c r="E14" s="428"/>
      <c r="F14" s="428"/>
      <c r="G14" s="428"/>
      <c r="H14" s="428"/>
      <c r="I14" s="428"/>
      <c r="J14" s="428"/>
      <c r="K14" s="428"/>
      <c r="L14" s="428"/>
      <c r="M14" s="428"/>
      <c r="N14" s="260"/>
      <c r="O14" s="260"/>
      <c r="P14" s="260"/>
      <c r="Q14" s="429" t="s">
        <v>222</v>
      </c>
      <c r="R14" s="429"/>
      <c r="S14" s="429"/>
      <c r="T14" s="429"/>
      <c r="U14" s="429"/>
      <c r="V14" s="429"/>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260"/>
      <c r="AX14" s="260"/>
      <c r="AY14" s="260"/>
      <c r="AZ14" s="260"/>
      <c r="BA14" s="261"/>
      <c r="BB14" s="245" t="s">
        <v>223</v>
      </c>
      <c r="BC14" s="243" t="s">
        <v>224</v>
      </c>
      <c r="BD14" s="243"/>
      <c r="BE14" s="243"/>
      <c r="BF14" s="243"/>
    </row>
    <row r="15" spans="1:58" s="242" customFormat="1" ht="15">
      <c r="A15" s="259"/>
      <c r="B15" s="426" t="s">
        <v>225</v>
      </c>
      <c r="C15" s="426"/>
      <c r="D15" s="426"/>
      <c r="E15" s="426"/>
      <c r="F15" s="426"/>
      <c r="G15" s="426"/>
      <c r="H15" s="426"/>
      <c r="I15" s="426"/>
      <c r="J15" s="260"/>
      <c r="K15" s="427" t="s">
        <v>577</v>
      </c>
      <c r="L15" s="427"/>
      <c r="M15" s="427"/>
      <c r="N15" s="427"/>
      <c r="O15" s="427"/>
      <c r="P15" s="427"/>
      <c r="Q15" s="427"/>
      <c r="R15" s="427"/>
      <c r="S15" s="427"/>
      <c r="T15" s="427"/>
      <c r="U15" s="427"/>
      <c r="V15" s="427"/>
      <c r="W15" s="427"/>
      <c r="X15" s="427"/>
      <c r="Y15" s="427"/>
      <c r="Z15" s="427"/>
      <c r="AA15" s="427"/>
      <c r="AB15" s="427"/>
      <c r="AC15" s="427"/>
      <c r="AD15" s="427"/>
      <c r="AE15" s="260"/>
      <c r="AF15" s="260"/>
      <c r="AG15" s="260"/>
      <c r="AH15" s="260"/>
      <c r="AI15" s="260"/>
      <c r="AJ15" s="260"/>
      <c r="AK15" s="260"/>
      <c r="AL15" s="260"/>
      <c r="AM15" s="260"/>
      <c r="AN15" s="260"/>
      <c r="AO15" s="260"/>
      <c r="AP15" s="260"/>
      <c r="AQ15" s="260"/>
      <c r="AR15" s="260"/>
      <c r="AS15" s="260"/>
      <c r="AT15" s="260"/>
      <c r="AU15" s="260"/>
      <c r="AV15" s="260"/>
      <c r="AW15" s="260"/>
      <c r="AX15" s="260"/>
      <c r="AY15" s="260"/>
      <c r="AZ15" s="260"/>
      <c r="BA15" s="261"/>
      <c r="BB15" s="245" t="s">
        <v>226</v>
      </c>
      <c r="BC15" s="243" t="s">
        <v>227</v>
      </c>
      <c r="BD15" s="243"/>
      <c r="BE15" s="243"/>
      <c r="BF15" s="243"/>
    </row>
    <row r="16" spans="1:58" s="242" customFormat="1" ht="14.25" customHeight="1">
      <c r="A16" s="259"/>
      <c r="B16" s="265" t="s">
        <v>124</v>
      </c>
      <c r="C16" s="260"/>
      <c r="D16" s="439">
        <v>41692</v>
      </c>
      <c r="E16" s="439"/>
      <c r="F16" s="439"/>
      <c r="G16" s="439"/>
      <c r="H16" s="439"/>
      <c r="I16" s="439"/>
      <c r="J16" s="260"/>
      <c r="K16" s="260"/>
      <c r="L16" s="265" t="s">
        <v>158</v>
      </c>
      <c r="M16" s="260"/>
      <c r="N16" s="260"/>
      <c r="O16" s="438" t="s">
        <v>573</v>
      </c>
      <c r="P16" s="438"/>
      <c r="Q16" s="438"/>
      <c r="R16" s="438"/>
      <c r="S16" s="438"/>
      <c r="T16" s="438"/>
      <c r="U16" s="438"/>
      <c r="V16" s="438"/>
      <c r="W16" s="438"/>
      <c r="X16" s="438"/>
      <c r="Y16" s="438"/>
      <c r="Z16" s="438"/>
      <c r="AA16" s="438"/>
      <c r="AB16" s="260"/>
      <c r="AC16" s="260"/>
      <c r="AD16" s="260"/>
      <c r="AE16" s="260"/>
      <c r="AF16" s="260"/>
      <c r="AG16" s="260"/>
      <c r="AH16" s="260"/>
      <c r="AI16" s="260"/>
      <c r="AJ16" s="260"/>
      <c r="AK16" s="260"/>
      <c r="AL16" s="260"/>
      <c r="AM16" s="260"/>
      <c r="AN16" s="260"/>
      <c r="AO16" s="260"/>
      <c r="AP16" s="260"/>
      <c r="AQ16" s="260"/>
      <c r="AR16" s="260"/>
      <c r="AS16" s="260"/>
      <c r="AT16" s="260"/>
      <c r="AU16" s="260"/>
      <c r="AV16" s="260"/>
      <c r="AW16" s="260"/>
      <c r="AX16" s="260"/>
      <c r="AY16" s="260"/>
      <c r="AZ16" s="260"/>
      <c r="BA16" s="261"/>
      <c r="BB16" s="245" t="s">
        <v>228</v>
      </c>
      <c r="BC16" s="243" t="s">
        <v>229</v>
      </c>
      <c r="BD16" s="243"/>
      <c r="BE16" s="243"/>
      <c r="BF16" s="243"/>
    </row>
    <row r="17" spans="1:55" s="242" customFormat="1" ht="15">
      <c r="A17" s="259"/>
      <c r="B17" s="260"/>
      <c r="C17" s="260"/>
      <c r="D17" s="260"/>
      <c r="E17" s="260"/>
      <c r="F17" s="260"/>
      <c r="G17" s="260"/>
      <c r="H17" s="260"/>
      <c r="I17" s="260"/>
      <c r="J17" s="260"/>
      <c r="K17" s="266"/>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0"/>
      <c r="AI17" s="260"/>
      <c r="AJ17" s="260"/>
      <c r="AK17" s="260"/>
      <c r="AL17" s="260"/>
      <c r="AM17" s="260"/>
      <c r="AN17" s="260"/>
      <c r="AO17" s="260"/>
      <c r="AP17" s="260"/>
      <c r="AQ17" s="260"/>
      <c r="AR17" s="260"/>
      <c r="AS17" s="260"/>
      <c r="AT17" s="260"/>
      <c r="AU17" s="260"/>
      <c r="AV17" s="260"/>
      <c r="AW17" s="260"/>
      <c r="AX17" s="260"/>
      <c r="AY17" s="260"/>
      <c r="AZ17" s="260"/>
      <c r="BA17" s="261"/>
      <c r="BB17" s="245" t="s">
        <v>230</v>
      </c>
      <c r="BC17" s="243" t="s">
        <v>231</v>
      </c>
    </row>
    <row r="18" spans="1:55" s="242" customFormat="1">
      <c r="A18" s="259"/>
      <c r="B18" s="440" t="s">
        <v>232</v>
      </c>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40"/>
      <c r="AG18" s="440"/>
      <c r="AH18" s="440"/>
      <c r="AI18" s="440"/>
      <c r="AJ18" s="440"/>
      <c r="AK18" s="440"/>
      <c r="AL18" s="440"/>
      <c r="AM18" s="440"/>
      <c r="AN18" s="440"/>
      <c r="AO18" s="440"/>
      <c r="AP18" s="440"/>
      <c r="AQ18" s="440"/>
      <c r="AR18" s="440"/>
      <c r="AS18" s="440"/>
      <c r="AT18" s="440"/>
      <c r="AU18" s="440"/>
      <c r="AV18" s="440"/>
      <c r="AW18" s="440"/>
      <c r="AX18" s="440"/>
      <c r="AY18" s="440"/>
      <c r="AZ18" s="440"/>
      <c r="BA18" s="441"/>
      <c r="BB18" s="245" t="s">
        <v>233</v>
      </c>
      <c r="BC18" s="243" t="s">
        <v>234</v>
      </c>
    </row>
    <row r="19" spans="1:55" s="242" customFormat="1">
      <c r="A19" s="259"/>
      <c r="B19" s="440"/>
      <c r="C19" s="440"/>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0"/>
      <c r="AW19" s="440"/>
      <c r="AX19" s="440"/>
      <c r="AY19" s="440"/>
      <c r="AZ19" s="440"/>
      <c r="BA19" s="441"/>
      <c r="BB19" s="245" t="s">
        <v>235</v>
      </c>
      <c r="BC19" s="243" t="s">
        <v>236</v>
      </c>
    </row>
    <row r="20" spans="1:55" s="242" customFormat="1" ht="15">
      <c r="A20" s="259"/>
      <c r="B20" s="260"/>
      <c r="C20" s="260"/>
      <c r="D20" s="260"/>
      <c r="E20" s="260"/>
      <c r="F20" s="260"/>
      <c r="G20" s="260"/>
      <c r="H20" s="267"/>
      <c r="I20" s="267"/>
      <c r="J20" s="267"/>
      <c r="K20" s="267"/>
      <c r="L20" s="267"/>
      <c r="M20" s="267"/>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260"/>
      <c r="AP20" s="268"/>
      <c r="AQ20" s="268"/>
      <c r="AR20" s="269"/>
      <c r="AS20" s="269"/>
      <c r="AT20" s="269"/>
      <c r="AU20" s="269"/>
      <c r="AV20" s="269"/>
      <c r="AW20" s="270"/>
      <c r="AX20" s="270"/>
      <c r="AY20" s="270"/>
      <c r="AZ20" s="270"/>
      <c r="BA20" s="261"/>
      <c r="BB20" s="245" t="s">
        <v>237</v>
      </c>
      <c r="BC20" s="243" t="s">
        <v>238</v>
      </c>
    </row>
    <row r="21" spans="1:55" s="242" customFormat="1" ht="15">
      <c r="A21" s="259"/>
      <c r="B21" s="260"/>
      <c r="C21" s="260"/>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0"/>
      <c r="AZ21" s="260"/>
      <c r="BA21" s="261"/>
      <c r="BB21" s="245" t="s">
        <v>239</v>
      </c>
      <c r="BC21" s="243" t="s">
        <v>240</v>
      </c>
    </row>
    <row r="22" spans="1:55" s="242" customFormat="1" ht="21" customHeight="1">
      <c r="A22" s="259"/>
      <c r="B22" s="260"/>
      <c r="C22" s="260"/>
      <c r="D22" s="260"/>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0"/>
      <c r="AL22" s="260"/>
      <c r="AM22" s="260"/>
      <c r="AN22" s="260"/>
      <c r="AO22" s="260"/>
      <c r="AP22" s="260"/>
      <c r="AQ22" s="260"/>
      <c r="AR22" s="260"/>
      <c r="AS22" s="260"/>
      <c r="AT22" s="260"/>
      <c r="AU22" s="260"/>
      <c r="AV22" s="260"/>
      <c r="AW22" s="260"/>
      <c r="AX22" s="260"/>
      <c r="AY22" s="260"/>
      <c r="AZ22" s="260"/>
      <c r="BA22" s="261"/>
      <c r="BB22" s="245" t="s">
        <v>241</v>
      </c>
      <c r="BC22" s="243" t="s">
        <v>242</v>
      </c>
    </row>
    <row r="23" spans="1:55" s="242" customFormat="1" ht="15">
      <c r="A23" s="259"/>
      <c r="B23" s="426" t="s">
        <v>243</v>
      </c>
      <c r="C23" s="426"/>
      <c r="D23" s="438" t="s">
        <v>578</v>
      </c>
      <c r="E23" s="438"/>
      <c r="F23" s="438"/>
      <c r="G23" s="438"/>
      <c r="H23" s="438"/>
      <c r="I23" s="438"/>
      <c r="J23" s="438"/>
      <c r="K23" s="438"/>
      <c r="L23" s="438"/>
      <c r="M23" s="438"/>
      <c r="N23" s="438"/>
      <c r="O23" s="260"/>
      <c r="P23" s="260"/>
      <c r="Q23" s="426" t="s">
        <v>244</v>
      </c>
      <c r="R23" s="426"/>
      <c r="S23" s="426"/>
      <c r="T23" s="426"/>
      <c r="U23" s="438" t="s">
        <v>569</v>
      </c>
      <c r="V23" s="438"/>
      <c r="W23" s="438"/>
      <c r="X23" s="438"/>
      <c r="Y23" s="438"/>
      <c r="Z23" s="438"/>
      <c r="AA23" s="438"/>
      <c r="AB23" s="438"/>
      <c r="AC23" s="438"/>
      <c r="AD23" s="438"/>
      <c r="AE23" s="438"/>
      <c r="AF23" s="260"/>
      <c r="AG23" s="260"/>
      <c r="AH23" s="260"/>
      <c r="AI23" s="426" t="s">
        <v>245</v>
      </c>
      <c r="AJ23" s="426"/>
      <c r="AK23" s="426"/>
      <c r="AL23" s="426"/>
      <c r="AM23" s="438" t="s">
        <v>579</v>
      </c>
      <c r="AN23" s="438"/>
      <c r="AO23" s="438"/>
      <c r="AP23" s="438"/>
      <c r="AQ23" s="438"/>
      <c r="AR23" s="438"/>
      <c r="AS23" s="438"/>
      <c r="AT23" s="438"/>
      <c r="AU23" s="438"/>
      <c r="AV23" s="438"/>
      <c r="AW23" s="438"/>
      <c r="AX23" s="438"/>
      <c r="AY23" s="438"/>
      <c r="AZ23" s="260"/>
      <c r="BA23" s="261"/>
      <c r="BB23" s="245" t="s">
        <v>246</v>
      </c>
      <c r="BC23" s="243" t="s">
        <v>247</v>
      </c>
    </row>
    <row r="24" spans="1:55" s="242" customFormat="1" ht="14.25" customHeight="1">
      <c r="A24" s="259"/>
      <c r="B24" s="263" t="s">
        <v>248</v>
      </c>
      <c r="C24" s="264"/>
      <c r="D24" s="264"/>
      <c r="E24" s="260"/>
      <c r="F24" s="428" t="s">
        <v>580</v>
      </c>
      <c r="G24" s="428"/>
      <c r="H24" s="428"/>
      <c r="I24" s="428"/>
      <c r="J24" s="428"/>
      <c r="K24" s="428"/>
      <c r="L24" s="428"/>
      <c r="M24" s="428"/>
      <c r="N24" s="428"/>
      <c r="O24" s="428"/>
      <c r="P24" s="260"/>
      <c r="Q24" s="442" t="str">
        <f>IF(F24="","",IF(LEN(F24)=10,(IF((MOD(MOD(INT(MID(F24,1,1))*2+INT(MID(F24,2,1))*4+INT(MID(F24,3,1))*8+INT(MID(F24,4,1))*5+INT(MID(F24,5,1))*10+INT(MID(F24,6,1))*9+INT(MID(F24,7,1))*7+INT(MID(F24,8,1))*3+INT(MID(F24,9,1))*6,11),10)=INT(MID(F24,10,1))),"","Некоректно ЕГН")),"ЕГН няма 10 цифри"))</f>
        <v/>
      </c>
      <c r="R24" s="442"/>
      <c r="S24" s="442"/>
      <c r="T24" s="442"/>
      <c r="U24" s="442"/>
      <c r="V24" s="442"/>
      <c r="W24" s="442"/>
      <c r="X24" s="442"/>
      <c r="Y24" s="442"/>
      <c r="Z24" s="442"/>
      <c r="AG24" s="267"/>
      <c r="AH24" s="267"/>
      <c r="AI24" s="426" t="s">
        <v>249</v>
      </c>
      <c r="AJ24" s="426"/>
      <c r="AK24" s="426"/>
      <c r="AL24" s="426"/>
      <c r="AM24" s="426"/>
      <c r="AN24" s="426"/>
      <c r="AO24" s="438" t="s">
        <v>573</v>
      </c>
      <c r="AP24" s="438"/>
      <c r="AQ24" s="438"/>
      <c r="AR24" s="438"/>
      <c r="AS24" s="438"/>
      <c r="AT24" s="438"/>
      <c r="AU24" s="438"/>
      <c r="AV24" s="438"/>
      <c r="AW24" s="438"/>
      <c r="AX24" s="438"/>
      <c r="AY24" s="267"/>
      <c r="AZ24" s="271"/>
      <c r="BA24" s="272"/>
      <c r="BB24" s="245" t="s">
        <v>250</v>
      </c>
      <c r="BC24" s="243" t="s">
        <v>251</v>
      </c>
    </row>
    <row r="25" spans="1:55" s="242" customFormat="1" ht="15">
      <c r="A25" s="259"/>
      <c r="B25" s="426" t="s">
        <v>252</v>
      </c>
      <c r="C25" s="426"/>
      <c r="D25" s="426"/>
      <c r="E25" s="426"/>
      <c r="F25" s="426"/>
      <c r="G25" s="438">
        <v>641315560</v>
      </c>
      <c r="H25" s="438"/>
      <c r="I25" s="438"/>
      <c r="J25" s="438"/>
      <c r="K25" s="438"/>
      <c r="L25" s="438"/>
      <c r="M25" s="438"/>
      <c r="N25" s="438"/>
      <c r="O25" s="438"/>
      <c r="P25" s="260" t="str">
        <f>IF(G25="","",IF(LEN(G25)=9,"","л.к. няма 9 цифри"))</f>
        <v/>
      </c>
      <c r="U25" s="264"/>
      <c r="V25" s="443" t="s">
        <v>253</v>
      </c>
      <c r="W25" s="443"/>
      <c r="X25" s="443"/>
      <c r="Y25" s="443"/>
      <c r="Z25" s="439">
        <v>40821</v>
      </c>
      <c r="AA25" s="439"/>
      <c r="AB25" s="439"/>
      <c r="AC25" s="439"/>
      <c r="AD25" s="439"/>
      <c r="AE25" s="443" t="s">
        <v>254</v>
      </c>
      <c r="AF25" s="443"/>
      <c r="AG25" s="443"/>
      <c r="AH25" s="438" t="s">
        <v>573</v>
      </c>
      <c r="AI25" s="438"/>
      <c r="AJ25" s="438"/>
      <c r="AK25" s="438"/>
      <c r="AL25" s="438"/>
      <c r="AM25" s="438"/>
      <c r="AN25" s="438"/>
      <c r="AO25" s="438"/>
      <c r="AP25" s="438"/>
      <c r="AQ25" s="444" t="s">
        <v>255</v>
      </c>
      <c r="AR25" s="444"/>
      <c r="AS25" s="444"/>
      <c r="AT25" s="444"/>
      <c r="AU25" s="439">
        <v>44474</v>
      </c>
      <c r="AV25" s="439"/>
      <c r="AW25" s="439"/>
      <c r="AX25" s="439"/>
      <c r="AY25" s="439"/>
      <c r="AZ25" s="273"/>
      <c r="BA25" s="261"/>
      <c r="BB25" s="245" t="s">
        <v>256</v>
      </c>
      <c r="BC25" s="243" t="s">
        <v>257</v>
      </c>
    </row>
    <row r="26" spans="1:55" s="242" customFormat="1" ht="15">
      <c r="A26" s="259"/>
      <c r="B26" s="260"/>
      <c r="C26" s="260"/>
      <c r="D26" s="260"/>
      <c r="E26" s="260"/>
      <c r="F26" s="260"/>
      <c r="G26" s="260"/>
      <c r="H26" s="260"/>
      <c r="I26" s="260"/>
      <c r="J26" s="260"/>
      <c r="K26" s="260"/>
      <c r="L26" s="260"/>
      <c r="M26" s="260"/>
      <c r="N26" s="260"/>
      <c r="O26" s="260"/>
      <c r="P26" s="260"/>
      <c r="Q26" s="260"/>
      <c r="R26" s="260"/>
      <c r="S26" s="260"/>
      <c r="AQ26" s="260"/>
      <c r="AR26" s="260"/>
      <c r="AS26" s="260"/>
      <c r="AT26" s="260"/>
      <c r="AU26" s="260"/>
      <c r="AV26" s="260"/>
      <c r="AW26" s="260"/>
      <c r="AX26" s="260"/>
      <c r="AY26" s="260"/>
      <c r="AZ26" s="260"/>
      <c r="BA26" s="261"/>
      <c r="BB26" s="245" t="s">
        <v>258</v>
      </c>
      <c r="BC26" s="243" t="s">
        <v>259</v>
      </c>
    </row>
    <row r="27" spans="1:55" s="242" customFormat="1" ht="15.75">
      <c r="A27" s="259"/>
      <c r="B27" s="265" t="s">
        <v>260</v>
      </c>
      <c r="C27" s="260"/>
      <c r="D27" s="260"/>
      <c r="E27" s="260"/>
      <c r="F27" s="260"/>
      <c r="G27" s="260"/>
      <c r="H27" s="426" t="s">
        <v>261</v>
      </c>
      <c r="I27" s="426"/>
      <c r="J27" s="438"/>
      <c r="K27" s="438"/>
      <c r="L27" s="260"/>
      <c r="M27" s="426" t="s">
        <v>262</v>
      </c>
      <c r="N27" s="426"/>
      <c r="O27" s="438" t="s">
        <v>573</v>
      </c>
      <c r="P27" s="438"/>
      <c r="Q27" s="438"/>
      <c r="R27" s="438"/>
      <c r="S27" s="438"/>
      <c r="T27" s="438"/>
      <c r="U27" s="438"/>
      <c r="V27" s="438"/>
      <c r="W27" s="438"/>
      <c r="X27" s="438"/>
      <c r="Y27" s="260"/>
      <c r="Z27" s="426" t="s">
        <v>263</v>
      </c>
      <c r="AA27" s="426"/>
      <c r="AB27" s="426"/>
      <c r="AC27" s="438" t="s">
        <v>575</v>
      </c>
      <c r="AD27" s="438"/>
      <c r="AE27" s="438"/>
      <c r="AF27" s="438"/>
      <c r="AG27" s="438"/>
      <c r="AH27" s="438"/>
      <c r="AI27" s="438"/>
      <c r="AJ27" s="438"/>
      <c r="AK27" s="438"/>
      <c r="AL27" s="260" t="s">
        <v>264</v>
      </c>
      <c r="AM27" s="445"/>
      <c r="AN27" s="445"/>
      <c r="AO27" s="260" t="s">
        <v>265</v>
      </c>
      <c r="AP27" s="445">
        <v>54</v>
      </c>
      <c r="AQ27" s="445"/>
      <c r="AR27" s="260" t="s">
        <v>266</v>
      </c>
      <c r="AS27" s="445">
        <v>1</v>
      </c>
      <c r="AT27" s="445"/>
      <c r="AU27" s="260" t="s">
        <v>267</v>
      </c>
      <c r="AV27" s="445">
        <v>6</v>
      </c>
      <c r="AW27" s="445"/>
      <c r="AX27" s="260" t="s">
        <v>268</v>
      </c>
      <c r="AY27" s="445"/>
      <c r="AZ27" s="445"/>
      <c r="BA27" s="261"/>
      <c r="BB27" s="245" t="s">
        <v>269</v>
      </c>
      <c r="BC27" s="243" t="s">
        <v>270</v>
      </c>
    </row>
    <row r="28" spans="1:55" s="242" customFormat="1" ht="15.75">
      <c r="A28" s="259"/>
      <c r="B28" s="265" t="s">
        <v>271</v>
      </c>
      <c r="C28" s="260"/>
      <c r="D28" s="260"/>
      <c r="E28" s="260"/>
      <c r="F28" s="260"/>
      <c r="G28" s="260"/>
      <c r="H28" s="426" t="s">
        <v>261</v>
      </c>
      <c r="I28" s="426"/>
      <c r="J28" s="438"/>
      <c r="K28" s="438"/>
      <c r="L28" s="260"/>
      <c r="M28" s="426" t="s">
        <v>262</v>
      </c>
      <c r="N28" s="426"/>
      <c r="O28" s="438"/>
      <c r="P28" s="438"/>
      <c r="Q28" s="438"/>
      <c r="R28" s="438"/>
      <c r="S28" s="438"/>
      <c r="T28" s="438"/>
      <c r="U28" s="438"/>
      <c r="V28" s="438"/>
      <c r="W28" s="438"/>
      <c r="X28" s="438"/>
      <c r="Y28" s="260"/>
      <c r="Z28" s="426" t="s">
        <v>263</v>
      </c>
      <c r="AA28" s="426"/>
      <c r="AB28" s="426"/>
      <c r="AC28" s="438"/>
      <c r="AD28" s="438"/>
      <c r="AE28" s="438"/>
      <c r="AF28" s="438"/>
      <c r="AG28" s="438"/>
      <c r="AH28" s="438"/>
      <c r="AI28" s="438"/>
      <c r="AJ28" s="438"/>
      <c r="AK28" s="438"/>
      <c r="AL28" s="260" t="s">
        <v>264</v>
      </c>
      <c r="AM28" s="445"/>
      <c r="AN28" s="445"/>
      <c r="AO28" s="260" t="s">
        <v>265</v>
      </c>
      <c r="AP28" s="445"/>
      <c r="AQ28" s="445"/>
      <c r="AR28" s="260" t="s">
        <v>266</v>
      </c>
      <c r="AS28" s="445"/>
      <c r="AT28" s="445"/>
      <c r="AU28" s="260" t="s">
        <v>267</v>
      </c>
      <c r="AV28" s="445"/>
      <c r="AW28" s="445"/>
      <c r="AX28" s="260" t="s">
        <v>268</v>
      </c>
      <c r="AY28" s="445"/>
      <c r="AZ28" s="445"/>
      <c r="BA28" s="261"/>
      <c r="BB28" s="245" t="s">
        <v>272</v>
      </c>
      <c r="BC28" s="243" t="s">
        <v>273</v>
      </c>
    </row>
    <row r="29" spans="1:55" s="242" customFormat="1" ht="15.75">
      <c r="A29" s="259"/>
      <c r="B29" s="265" t="s">
        <v>274</v>
      </c>
      <c r="C29" s="260"/>
      <c r="D29" s="260"/>
      <c r="E29" s="260"/>
      <c r="F29" s="260"/>
      <c r="G29" s="260"/>
      <c r="H29" s="426" t="s">
        <v>261</v>
      </c>
      <c r="I29" s="426"/>
      <c r="J29" s="438"/>
      <c r="K29" s="438"/>
      <c r="L29" s="260"/>
      <c r="M29" s="426" t="s">
        <v>262</v>
      </c>
      <c r="N29" s="426"/>
      <c r="O29" s="438"/>
      <c r="P29" s="438"/>
      <c r="Q29" s="438"/>
      <c r="R29" s="438"/>
      <c r="S29" s="438"/>
      <c r="T29" s="438"/>
      <c r="U29" s="438"/>
      <c r="V29" s="438"/>
      <c r="W29" s="438"/>
      <c r="X29" s="438"/>
      <c r="Y29" s="260"/>
      <c r="Z29" s="426" t="s">
        <v>263</v>
      </c>
      <c r="AA29" s="426"/>
      <c r="AB29" s="426"/>
      <c r="AC29" s="438"/>
      <c r="AD29" s="438"/>
      <c r="AE29" s="438"/>
      <c r="AF29" s="438"/>
      <c r="AG29" s="438"/>
      <c r="AH29" s="438"/>
      <c r="AI29" s="438"/>
      <c r="AJ29" s="438"/>
      <c r="AK29" s="438"/>
      <c r="AL29" s="260" t="s">
        <v>264</v>
      </c>
      <c r="AM29" s="445"/>
      <c r="AN29" s="445"/>
      <c r="AO29" s="260" t="s">
        <v>265</v>
      </c>
      <c r="AP29" s="445"/>
      <c r="AQ29" s="445"/>
      <c r="AR29" s="260" t="s">
        <v>266</v>
      </c>
      <c r="AS29" s="445"/>
      <c r="AT29" s="445"/>
      <c r="AU29" s="260" t="s">
        <v>267</v>
      </c>
      <c r="AV29" s="445"/>
      <c r="AW29" s="445"/>
      <c r="AX29" s="260" t="s">
        <v>268</v>
      </c>
      <c r="AY29" s="445"/>
      <c r="AZ29" s="445"/>
      <c r="BA29" s="261"/>
      <c r="BB29" s="245" t="s">
        <v>275</v>
      </c>
      <c r="BC29" s="243" t="s">
        <v>276</v>
      </c>
    </row>
    <row r="30" spans="1:55" s="242" customFormat="1" ht="15">
      <c r="A30" s="259"/>
      <c r="B30" s="260"/>
      <c r="C30" s="260"/>
      <c r="D30" s="260"/>
      <c r="E30" s="260"/>
      <c r="F30" s="260"/>
      <c r="G30" s="260"/>
      <c r="H30" s="260"/>
      <c r="I30" s="260"/>
      <c r="J30" s="260"/>
      <c r="K30" s="260"/>
      <c r="L30" s="260"/>
      <c r="M30" s="267"/>
      <c r="N30" s="267"/>
      <c r="O30" s="267"/>
      <c r="P30" s="260"/>
      <c r="Q30" s="260"/>
      <c r="R30" s="267"/>
      <c r="S30" s="267"/>
      <c r="T30" s="267"/>
      <c r="U30" s="267"/>
      <c r="V30" s="267"/>
      <c r="W30" s="267"/>
      <c r="X30" s="267"/>
      <c r="Y30" s="267"/>
      <c r="Z30" s="267"/>
      <c r="AA30" s="267"/>
      <c r="AB30" s="267"/>
      <c r="AC30" s="267"/>
      <c r="AD30" s="267"/>
      <c r="AE30" s="267"/>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1"/>
      <c r="BB30" s="245" t="s">
        <v>277</v>
      </c>
      <c r="BC30" s="243" t="s">
        <v>278</v>
      </c>
    </row>
    <row r="31" spans="1:55" s="242" customFormat="1" ht="15.75">
      <c r="A31" s="259"/>
      <c r="B31" s="433" t="s">
        <v>279</v>
      </c>
      <c r="C31" s="433"/>
      <c r="D31" s="433"/>
      <c r="E31" s="433"/>
      <c r="F31" s="433"/>
      <c r="G31" s="433"/>
      <c r="H31" s="433"/>
      <c r="I31" s="433"/>
      <c r="J31" s="433"/>
      <c r="K31" s="433"/>
      <c r="L31" s="433"/>
      <c r="M31" s="428" t="s">
        <v>574</v>
      </c>
      <c r="N31" s="428"/>
      <c r="O31" s="428"/>
      <c r="P31" s="428"/>
      <c r="Q31" s="267"/>
      <c r="R31" s="267"/>
      <c r="S31" s="433" t="s">
        <v>280</v>
      </c>
      <c r="T31" s="433"/>
      <c r="U31" s="433"/>
      <c r="V31" s="433"/>
      <c r="W31" s="433"/>
      <c r="X31" s="438" t="s">
        <v>302</v>
      </c>
      <c r="Y31" s="438"/>
      <c r="Z31" s="438"/>
      <c r="AA31" s="438"/>
      <c r="AB31" s="438"/>
      <c r="AC31" s="438"/>
      <c r="AD31" s="438"/>
      <c r="AE31" s="438"/>
      <c r="AF31" s="438"/>
      <c r="AG31" s="267"/>
      <c r="AH31" s="267"/>
      <c r="AI31" s="267"/>
      <c r="AJ31" s="267"/>
      <c r="AK31" s="267"/>
      <c r="AL31" s="267"/>
      <c r="AM31" s="267"/>
      <c r="AN31" s="267"/>
      <c r="AO31" s="264"/>
      <c r="AP31" s="264"/>
      <c r="AQ31" s="264"/>
      <c r="AR31" s="264"/>
      <c r="AS31" s="264"/>
      <c r="AT31" s="264"/>
      <c r="AU31" s="264"/>
      <c r="AV31" s="264"/>
      <c r="AW31" s="264"/>
      <c r="AX31" s="264"/>
      <c r="AY31" s="264"/>
      <c r="AZ31" s="264"/>
      <c r="BA31" s="261"/>
      <c r="BB31" s="245" t="s">
        <v>281</v>
      </c>
      <c r="BC31" s="243" t="s">
        <v>282</v>
      </c>
    </row>
    <row r="32" spans="1:55" s="242" customFormat="1" ht="13.5" customHeight="1">
      <c r="A32" s="259"/>
      <c r="B32" s="433" t="s">
        <v>283</v>
      </c>
      <c r="C32" s="433"/>
      <c r="D32" s="433"/>
      <c r="E32" s="433"/>
      <c r="F32" s="433"/>
      <c r="G32" s="438" t="s">
        <v>322</v>
      </c>
      <c r="H32" s="438"/>
      <c r="I32" s="438"/>
      <c r="J32" s="438"/>
      <c r="K32" s="438"/>
      <c r="L32" s="438"/>
      <c r="M32" s="438"/>
      <c r="N32" s="438"/>
      <c r="O32" s="438"/>
      <c r="P32" s="264"/>
      <c r="Q32" s="267"/>
      <c r="R32" s="267"/>
      <c r="S32" s="267"/>
      <c r="T32" s="267"/>
      <c r="U32" s="267"/>
      <c r="V32" s="267"/>
      <c r="W32" s="267"/>
      <c r="X32" s="267"/>
      <c r="Y32" s="267"/>
      <c r="Z32" s="267"/>
      <c r="AA32" s="267"/>
      <c r="AB32" s="267"/>
      <c r="AC32" s="267"/>
      <c r="AD32" s="267"/>
      <c r="AE32" s="264"/>
      <c r="AF32" s="264"/>
      <c r="AG32" s="260"/>
      <c r="AH32" s="260"/>
      <c r="AI32" s="274"/>
      <c r="AJ32" s="274"/>
      <c r="AK32" s="260"/>
      <c r="AL32" s="260"/>
      <c r="AM32" s="274"/>
      <c r="AN32" s="274"/>
      <c r="AO32" s="260"/>
      <c r="AP32" s="267"/>
      <c r="AQ32" s="267"/>
      <c r="AR32" s="267"/>
      <c r="AS32" s="260"/>
      <c r="AT32" s="260"/>
      <c r="AU32" s="274"/>
      <c r="AV32" s="274"/>
      <c r="AW32" s="260"/>
      <c r="AX32" s="260"/>
      <c r="AY32" s="274"/>
      <c r="AZ32" s="274"/>
      <c r="BA32" s="261"/>
      <c r="BB32" s="245" t="s">
        <v>284</v>
      </c>
      <c r="BC32" s="243" t="s">
        <v>285</v>
      </c>
    </row>
    <row r="33" spans="1:66" s="242" customFormat="1" ht="15.75">
      <c r="A33" s="259"/>
      <c r="B33" s="433" t="s">
        <v>286</v>
      </c>
      <c r="C33" s="433"/>
      <c r="D33" s="433"/>
      <c r="E33" s="433"/>
      <c r="F33" s="433"/>
      <c r="G33" s="433"/>
      <c r="H33" s="433"/>
      <c r="I33" s="433"/>
      <c r="J33" s="438" t="s">
        <v>328</v>
      </c>
      <c r="K33" s="438"/>
      <c r="L33" s="438"/>
      <c r="M33" s="438"/>
      <c r="N33" s="438"/>
      <c r="O33" s="438"/>
      <c r="P33" s="438"/>
      <c r="Q33" s="438"/>
      <c r="R33" s="438"/>
      <c r="S33" s="267"/>
      <c r="T33" s="267"/>
      <c r="U33" s="264"/>
      <c r="V33" s="426" t="s">
        <v>287</v>
      </c>
      <c r="W33" s="426"/>
      <c r="X33" s="426"/>
      <c r="Y33" s="426"/>
      <c r="Z33" s="426"/>
      <c r="AA33" s="426"/>
      <c r="AB33" s="426"/>
      <c r="AC33" s="427">
        <v>5</v>
      </c>
      <c r="AD33" s="427"/>
      <c r="AE33" s="427"/>
      <c r="AF33" s="260"/>
      <c r="AG33" s="260"/>
      <c r="AH33" s="426" t="s">
        <v>288</v>
      </c>
      <c r="AI33" s="426"/>
      <c r="AJ33" s="426"/>
      <c r="AK33" s="426"/>
      <c r="AL33" s="426"/>
      <c r="AM33" s="426"/>
      <c r="AN33" s="426"/>
      <c r="AO33" s="426"/>
      <c r="AP33" s="426"/>
      <c r="AQ33" s="427">
        <v>2</v>
      </c>
      <c r="AR33" s="427"/>
      <c r="AS33" s="427"/>
      <c r="AT33" s="260"/>
      <c r="AU33" s="260"/>
      <c r="AV33" s="260"/>
      <c r="AW33" s="260"/>
      <c r="AX33" s="260"/>
      <c r="AY33" s="260"/>
      <c r="AZ33" s="260"/>
      <c r="BA33" s="261"/>
      <c r="BB33" s="245" t="s">
        <v>289</v>
      </c>
      <c r="BC33" s="243" t="s">
        <v>290</v>
      </c>
      <c r="BD33" s="243"/>
      <c r="BE33" s="243"/>
      <c r="BF33" s="243"/>
      <c r="BG33" s="243"/>
      <c r="BH33" s="243"/>
      <c r="BI33" s="243"/>
      <c r="BJ33" s="243"/>
      <c r="BK33" s="243"/>
      <c r="BL33" s="243"/>
      <c r="BM33" s="243"/>
      <c r="BN33" s="243"/>
    </row>
    <row r="34" spans="1:66" s="242" customFormat="1" ht="15.75">
      <c r="A34" s="259"/>
      <c r="B34" s="265" t="s">
        <v>291</v>
      </c>
      <c r="C34" s="260"/>
      <c r="D34" s="260"/>
      <c r="E34" s="260"/>
      <c r="F34" s="426" t="s">
        <v>292</v>
      </c>
      <c r="G34" s="426"/>
      <c r="H34" s="426"/>
      <c r="I34" s="428" t="s">
        <v>581</v>
      </c>
      <c r="J34" s="428"/>
      <c r="K34" s="428"/>
      <c r="L34" s="428"/>
      <c r="M34" s="428"/>
      <c r="N34" s="428"/>
      <c r="O34" s="428"/>
      <c r="P34" s="428"/>
      <c r="Q34" s="428"/>
      <c r="R34" s="428"/>
      <c r="S34" s="260"/>
      <c r="T34" s="426" t="s">
        <v>293</v>
      </c>
      <c r="U34" s="426"/>
      <c r="V34" s="426"/>
      <c r="W34" s="428" t="s">
        <v>582</v>
      </c>
      <c r="X34" s="428"/>
      <c r="Y34" s="428"/>
      <c r="Z34" s="428"/>
      <c r="AA34" s="428"/>
      <c r="AB34" s="428"/>
      <c r="AC34" s="428"/>
      <c r="AD34" s="428"/>
      <c r="AE34" s="428"/>
      <c r="AF34" s="428"/>
      <c r="AG34" s="260"/>
      <c r="AH34" s="426" t="s">
        <v>294</v>
      </c>
      <c r="AI34" s="426"/>
      <c r="AJ34" s="426"/>
      <c r="AK34" s="426"/>
      <c r="AL34" s="426"/>
      <c r="AM34" s="426"/>
      <c r="AN34" s="426"/>
      <c r="AO34" s="428"/>
      <c r="AP34" s="428"/>
      <c r="AQ34" s="428"/>
      <c r="AR34" s="428"/>
      <c r="AS34" s="428"/>
      <c r="AT34" s="428"/>
      <c r="AU34" s="428"/>
      <c r="AV34" s="428"/>
      <c r="AW34" s="428"/>
      <c r="AX34" s="428"/>
      <c r="AY34" s="260"/>
      <c r="AZ34" s="260"/>
      <c r="BA34" s="261"/>
      <c r="BB34" s="245" t="s">
        <v>295</v>
      </c>
      <c r="BC34" s="243" t="s">
        <v>296</v>
      </c>
      <c r="BD34" s="243"/>
      <c r="BE34" s="243"/>
      <c r="BF34" s="243"/>
      <c r="BG34" s="243"/>
      <c r="BH34" s="243"/>
      <c r="BI34" s="243"/>
      <c r="BJ34" s="243"/>
      <c r="BK34" s="243"/>
      <c r="BL34" s="243"/>
      <c r="BM34" s="243"/>
      <c r="BN34" s="243"/>
    </row>
    <row r="35" spans="1:66" s="242" customFormat="1" ht="15">
      <c r="A35" s="259"/>
      <c r="B35" s="426" t="s">
        <v>297</v>
      </c>
      <c r="C35" s="426"/>
      <c r="D35" s="426"/>
      <c r="E35" s="438"/>
      <c r="F35" s="438"/>
      <c r="G35" s="438"/>
      <c r="H35" s="438"/>
      <c r="I35" s="438"/>
      <c r="J35" s="438"/>
      <c r="K35" s="438"/>
      <c r="L35" s="438"/>
      <c r="M35" s="438"/>
      <c r="N35" s="438"/>
      <c r="O35" s="260"/>
      <c r="P35" s="426" t="s">
        <v>298</v>
      </c>
      <c r="Q35" s="426"/>
      <c r="R35" s="426"/>
      <c r="S35" s="426"/>
      <c r="T35" s="426"/>
      <c r="U35" s="426"/>
      <c r="V35" s="426"/>
      <c r="W35" s="426"/>
      <c r="X35" s="428" t="s">
        <v>583</v>
      </c>
      <c r="Y35" s="428"/>
      <c r="Z35" s="428"/>
      <c r="AA35" s="428"/>
      <c r="AB35" s="428"/>
      <c r="AC35" s="428"/>
      <c r="AD35" s="428"/>
      <c r="AE35" s="428"/>
      <c r="AF35" s="428"/>
      <c r="AG35" s="428"/>
      <c r="AH35" s="260"/>
      <c r="AI35" s="260"/>
      <c r="AJ35" s="260"/>
      <c r="AK35" s="260"/>
      <c r="AL35" s="260"/>
      <c r="AM35" s="260"/>
      <c r="AN35" s="260"/>
      <c r="AO35" s="260"/>
      <c r="AP35" s="260"/>
      <c r="AQ35" s="260"/>
      <c r="AR35" s="260"/>
      <c r="AS35" s="260"/>
      <c r="AT35" s="260"/>
      <c r="AU35" s="260"/>
      <c r="AV35" s="260"/>
      <c r="AW35" s="260"/>
      <c r="AX35" s="260"/>
      <c r="AY35" s="260"/>
      <c r="AZ35" s="260"/>
      <c r="BA35" s="261"/>
      <c r="BB35" s="245" t="s">
        <v>299</v>
      </c>
      <c r="BC35" s="243" t="s">
        <v>300</v>
      </c>
      <c r="BD35" s="243"/>
      <c r="BE35" s="243"/>
      <c r="BF35" s="243"/>
      <c r="BG35" s="243"/>
      <c r="BH35" s="243"/>
      <c r="BI35" s="243"/>
      <c r="BJ35" s="243"/>
      <c r="BK35" s="243"/>
      <c r="BL35" s="243"/>
      <c r="BM35" s="243"/>
      <c r="BN35" s="243"/>
    </row>
    <row r="36" spans="1:66" s="242" customFormat="1" ht="15">
      <c r="A36" s="259"/>
      <c r="B36" s="275"/>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6"/>
      <c r="AI36" s="276"/>
      <c r="AJ36" s="275"/>
      <c r="AK36" s="275"/>
      <c r="AL36" s="275"/>
      <c r="AM36" s="275"/>
      <c r="AN36" s="275"/>
      <c r="AO36" s="275"/>
      <c r="AP36" s="275"/>
      <c r="AQ36" s="275"/>
      <c r="AR36" s="275"/>
      <c r="AS36" s="275"/>
      <c r="AT36" s="275"/>
      <c r="AU36" s="275"/>
      <c r="AV36" s="275"/>
      <c r="AW36" s="275"/>
      <c r="AX36" s="275"/>
      <c r="AY36" s="275"/>
      <c r="AZ36" s="275"/>
      <c r="BA36" s="261"/>
      <c r="BB36" s="243"/>
      <c r="BC36" s="243"/>
      <c r="BD36" s="243"/>
      <c r="BE36" s="243"/>
      <c r="BF36" s="243"/>
      <c r="BG36" s="243"/>
      <c r="BH36" s="243"/>
      <c r="BI36" s="243"/>
      <c r="BJ36" s="243"/>
      <c r="BK36" s="243"/>
      <c r="BL36" s="243"/>
      <c r="BM36" s="243"/>
      <c r="BN36" s="243"/>
    </row>
    <row r="37" spans="1:66" s="242" customFormat="1" ht="15" customHeight="1">
      <c r="A37" s="259"/>
      <c r="B37" s="260"/>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0"/>
      <c r="AT37" s="260"/>
      <c r="AU37" s="260"/>
      <c r="AV37" s="260"/>
      <c r="AW37" s="260"/>
      <c r="AX37" s="260"/>
      <c r="AY37" s="260"/>
      <c r="AZ37" s="260"/>
      <c r="BA37" s="261"/>
      <c r="BB37" s="245" t="s">
        <v>301</v>
      </c>
      <c r="BC37" s="243" t="s">
        <v>302</v>
      </c>
      <c r="BD37" s="245" t="s">
        <v>303</v>
      </c>
      <c r="BE37" s="243" t="s">
        <v>304</v>
      </c>
      <c r="BF37" s="245" t="s">
        <v>305</v>
      </c>
      <c r="BG37" s="243" t="s">
        <v>306</v>
      </c>
      <c r="BH37" s="245" t="s">
        <v>307</v>
      </c>
      <c r="BI37" s="243" t="s">
        <v>308</v>
      </c>
      <c r="BJ37" s="243"/>
      <c r="BK37" s="245" t="s">
        <v>305</v>
      </c>
      <c r="BL37" s="243" t="s">
        <v>309</v>
      </c>
      <c r="BM37" s="245" t="s">
        <v>305</v>
      </c>
      <c r="BN37" s="243" t="s">
        <v>310</v>
      </c>
    </row>
    <row r="38" spans="1:66" s="242" customFormat="1" ht="20.25" customHeight="1">
      <c r="A38" s="259"/>
      <c r="B38" s="260"/>
      <c r="C38" s="260"/>
      <c r="D38" s="260"/>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0"/>
      <c r="AY38" s="260"/>
      <c r="AZ38" s="260"/>
      <c r="BA38" s="261"/>
      <c r="BB38" s="245" t="s">
        <v>311</v>
      </c>
      <c r="BC38" s="243" t="s">
        <v>312</v>
      </c>
      <c r="BD38" s="245" t="s">
        <v>313</v>
      </c>
      <c r="BE38" s="243" t="s">
        <v>314</v>
      </c>
      <c r="BF38" s="245" t="s">
        <v>307</v>
      </c>
      <c r="BG38" s="243" t="s">
        <v>315</v>
      </c>
      <c r="BH38" s="245" t="s">
        <v>199</v>
      </c>
      <c r="BI38" s="243" t="s">
        <v>316</v>
      </c>
      <c r="BJ38" s="243"/>
      <c r="BK38" s="245" t="s">
        <v>317</v>
      </c>
      <c r="BL38" s="243" t="s">
        <v>318</v>
      </c>
      <c r="BM38" s="245" t="s">
        <v>311</v>
      </c>
      <c r="BN38" s="243" t="s">
        <v>319</v>
      </c>
    </row>
    <row r="39" spans="1:66" s="242" customFormat="1" ht="19.5">
      <c r="A39" s="259"/>
      <c r="B39" s="446" t="str">
        <f>IF(J33="семеен/а","МОЛЯ, ПОПЪЛНЕТЕ ДАННИ ЗА ПАРТНЬОРА!","")</f>
        <v>МОЛЯ, ПОПЪЛНЕТЕ ДАННИ ЗА ПАРТНЬОРА!</v>
      </c>
      <c r="C39" s="446"/>
      <c r="D39" s="446"/>
      <c r="E39" s="446"/>
      <c r="F39" s="446"/>
      <c r="G39" s="446"/>
      <c r="H39" s="446"/>
      <c r="I39" s="446"/>
      <c r="J39" s="446"/>
      <c r="K39" s="446"/>
      <c r="L39" s="446"/>
      <c r="M39" s="446"/>
      <c r="N39" s="446"/>
      <c r="O39" s="446"/>
      <c r="P39" s="446"/>
      <c r="Q39" s="446"/>
      <c r="R39" s="446"/>
      <c r="AZ39" s="260"/>
      <c r="BA39" s="261"/>
      <c r="BB39" s="245" t="s">
        <v>320</v>
      </c>
      <c r="BC39" s="243" t="s">
        <v>321</v>
      </c>
      <c r="BD39" s="245" t="s">
        <v>307</v>
      </c>
      <c r="BE39" s="243" t="s">
        <v>322</v>
      </c>
      <c r="BF39" s="245" t="s">
        <v>174</v>
      </c>
      <c r="BG39" s="243" t="s">
        <v>323</v>
      </c>
      <c r="BH39" s="245" t="s">
        <v>208</v>
      </c>
      <c r="BI39" s="243" t="s">
        <v>324</v>
      </c>
      <c r="BJ39" s="243"/>
      <c r="BK39" s="243"/>
      <c r="BL39" s="243"/>
      <c r="BM39" s="245" t="s">
        <v>178</v>
      </c>
      <c r="BN39" s="243" t="s">
        <v>325</v>
      </c>
    </row>
    <row r="40" spans="1:66" s="242" customFormat="1" ht="15">
      <c r="A40" s="259"/>
      <c r="B40" s="426" t="s">
        <v>243</v>
      </c>
      <c r="C40" s="426"/>
      <c r="D40" s="438"/>
      <c r="E40" s="438"/>
      <c r="F40" s="438"/>
      <c r="G40" s="438"/>
      <c r="H40" s="438"/>
      <c r="I40" s="438"/>
      <c r="J40" s="438"/>
      <c r="K40" s="438"/>
      <c r="L40" s="438"/>
      <c r="M40" s="438"/>
      <c r="N40" s="260"/>
      <c r="O40" s="260"/>
      <c r="P40" s="260"/>
      <c r="Q40" s="426" t="s">
        <v>244</v>
      </c>
      <c r="R40" s="426"/>
      <c r="S40" s="426"/>
      <c r="T40" s="426"/>
      <c r="U40" s="438"/>
      <c r="V40" s="438"/>
      <c r="W40" s="438"/>
      <c r="X40" s="438"/>
      <c r="Y40" s="438"/>
      <c r="Z40" s="438"/>
      <c r="AA40" s="438"/>
      <c r="AB40" s="438"/>
      <c r="AC40" s="438"/>
      <c r="AD40" s="438"/>
      <c r="AE40" s="438"/>
      <c r="AF40" s="260"/>
      <c r="AG40" s="260"/>
      <c r="AH40" s="260"/>
      <c r="AI40" s="426" t="s">
        <v>245</v>
      </c>
      <c r="AJ40" s="426"/>
      <c r="AK40" s="426"/>
      <c r="AL40" s="426"/>
      <c r="AM40" s="438"/>
      <c r="AN40" s="438"/>
      <c r="AO40" s="438"/>
      <c r="AP40" s="438"/>
      <c r="AQ40" s="438"/>
      <c r="AR40" s="438"/>
      <c r="AS40" s="438"/>
      <c r="AT40" s="438"/>
      <c r="AU40" s="438"/>
      <c r="AV40" s="438"/>
      <c r="AW40" s="438"/>
      <c r="AX40" s="438"/>
      <c r="AY40" s="438"/>
      <c r="AZ40" s="260"/>
      <c r="BA40" s="261"/>
      <c r="BB40" s="245" t="s">
        <v>190</v>
      </c>
      <c r="BC40" s="243" t="s">
        <v>326</v>
      </c>
      <c r="BD40" s="245" t="s">
        <v>301</v>
      </c>
      <c r="BE40" s="243" t="s">
        <v>327</v>
      </c>
      <c r="BF40" s="245" t="s">
        <v>178</v>
      </c>
      <c r="BG40" s="243" t="s">
        <v>328</v>
      </c>
      <c r="BH40" s="245" t="s">
        <v>301</v>
      </c>
      <c r="BI40" s="243" t="s">
        <v>329</v>
      </c>
      <c r="BJ40" s="243"/>
      <c r="BK40" s="243"/>
      <c r="BL40" s="243"/>
      <c r="BM40" s="245" t="s">
        <v>330</v>
      </c>
      <c r="BN40" s="243" t="s">
        <v>331</v>
      </c>
    </row>
    <row r="41" spans="1:66" s="242" customFormat="1" ht="16.5">
      <c r="A41" s="259"/>
      <c r="B41" s="263" t="s">
        <v>248</v>
      </c>
      <c r="C41" s="264"/>
      <c r="D41" s="264"/>
      <c r="E41" s="260"/>
      <c r="F41" s="428"/>
      <c r="G41" s="428"/>
      <c r="H41" s="428"/>
      <c r="I41" s="428"/>
      <c r="J41" s="428"/>
      <c r="K41" s="428"/>
      <c r="L41" s="428"/>
      <c r="M41" s="428"/>
      <c r="N41" s="428"/>
      <c r="O41" s="428"/>
      <c r="P41" s="260"/>
      <c r="Q41" s="442" t="str">
        <f>IF(F41="","",IF(LEN(F41)=10,(IF((MOD(MOD(INT(MID(F41,1,1))*2+INT(MID(F41,2,1))*4+INT(MID(F41,3,1))*8+INT(MID(F41,4,1))*5+INT(MID(F41,5,1))*10+INT(MID(F41,6,1))*9+INT(MID(F41,7,1))*7+INT(MID(F41,8,1))*3+INT(MID(F41,9,1))*6,11),10)=INT(MID(F41,10,1))),"","Некоректно ЕГН")),"ЕГН няма 10 цифри"))</f>
        <v/>
      </c>
      <c r="R41" s="442"/>
      <c r="S41" s="442"/>
      <c r="T41" s="442"/>
      <c r="U41" s="442"/>
      <c r="V41" s="442"/>
      <c r="W41" s="442"/>
      <c r="X41" s="442"/>
      <c r="Y41" s="442"/>
      <c r="Z41" s="442"/>
      <c r="AG41" s="260"/>
      <c r="AH41" s="260"/>
      <c r="AI41" s="426" t="s">
        <v>249</v>
      </c>
      <c r="AJ41" s="426"/>
      <c r="AK41" s="426"/>
      <c r="AL41" s="426"/>
      <c r="AM41" s="426"/>
      <c r="AN41" s="426"/>
      <c r="AO41" s="438"/>
      <c r="AP41" s="438"/>
      <c r="AQ41" s="438"/>
      <c r="AR41" s="438"/>
      <c r="AS41" s="438"/>
      <c r="AT41" s="438"/>
      <c r="AU41" s="438"/>
      <c r="AV41" s="438"/>
      <c r="AW41" s="438"/>
      <c r="AX41" s="438"/>
      <c r="AY41" s="260"/>
      <c r="AZ41" s="260"/>
      <c r="BA41" s="261"/>
      <c r="BB41" s="245" t="s">
        <v>199</v>
      </c>
      <c r="BC41" s="243" t="s">
        <v>209</v>
      </c>
      <c r="BD41" s="245" t="s">
        <v>332</v>
      </c>
      <c r="BE41" s="243" t="s">
        <v>333</v>
      </c>
      <c r="BF41" s="245" t="s">
        <v>195</v>
      </c>
      <c r="BG41" s="243" t="s">
        <v>334</v>
      </c>
      <c r="BH41" s="245" t="s">
        <v>313</v>
      </c>
      <c r="BI41" s="243" t="s">
        <v>335</v>
      </c>
      <c r="BJ41" s="243"/>
      <c r="BK41" s="243"/>
      <c r="BL41" s="243"/>
      <c r="BM41" s="245" t="s">
        <v>195</v>
      </c>
      <c r="BN41" s="243" t="s">
        <v>336</v>
      </c>
    </row>
    <row r="42" spans="1:66" s="242" customFormat="1" ht="15">
      <c r="A42" s="259"/>
      <c r="B42" s="264"/>
      <c r="C42" s="264"/>
      <c r="D42" s="264"/>
      <c r="E42" s="264"/>
      <c r="F42" s="277"/>
      <c r="G42" s="277"/>
      <c r="H42" s="277"/>
      <c r="I42" s="277"/>
      <c r="J42" s="277"/>
      <c r="K42" s="277"/>
      <c r="L42" s="277"/>
      <c r="M42" s="277"/>
      <c r="N42" s="260"/>
      <c r="O42" s="260"/>
      <c r="P42" s="260"/>
      <c r="Q42" s="264"/>
      <c r="R42" s="264"/>
      <c r="S42" s="264"/>
      <c r="T42" s="264"/>
      <c r="U42" s="264"/>
      <c r="V42" s="264"/>
      <c r="W42" s="264"/>
      <c r="X42" s="264"/>
      <c r="Y42" s="264"/>
      <c r="Z42" s="264"/>
      <c r="AA42" s="264"/>
      <c r="AB42" s="264"/>
      <c r="AC42" s="264"/>
      <c r="AD42" s="264"/>
      <c r="AE42" s="264"/>
      <c r="AF42" s="260"/>
      <c r="AG42" s="260"/>
      <c r="AH42" s="260"/>
      <c r="AI42" s="267"/>
      <c r="AJ42" s="267"/>
      <c r="AK42" s="267"/>
      <c r="AL42" s="267"/>
      <c r="AM42" s="267"/>
      <c r="AN42" s="267"/>
      <c r="AO42" s="267"/>
      <c r="AP42" s="267"/>
      <c r="AQ42" s="267"/>
      <c r="AR42" s="267"/>
      <c r="AS42" s="260"/>
      <c r="AT42" s="260"/>
      <c r="AU42" s="260"/>
      <c r="AV42" s="260"/>
      <c r="AW42" s="260"/>
      <c r="AX42" s="260"/>
      <c r="AY42" s="260"/>
      <c r="AZ42" s="260"/>
      <c r="BA42" s="261"/>
      <c r="BB42" s="243"/>
      <c r="BC42" s="243"/>
      <c r="BD42" s="243"/>
      <c r="BE42" s="243"/>
      <c r="BF42" s="245" t="s">
        <v>204</v>
      </c>
      <c r="BG42" s="243" t="s">
        <v>337</v>
      </c>
      <c r="BH42" s="243"/>
      <c r="BI42" s="243"/>
      <c r="BJ42" s="243"/>
      <c r="BK42" s="243"/>
      <c r="BL42" s="243"/>
      <c r="BM42" s="245" t="s">
        <v>208</v>
      </c>
      <c r="BN42" s="243" t="s">
        <v>338</v>
      </c>
    </row>
    <row r="43" spans="1:66" s="242" customFormat="1" ht="15">
      <c r="A43" s="259"/>
      <c r="B43" s="260"/>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260"/>
      <c r="AV43" s="260"/>
      <c r="AW43" s="260"/>
      <c r="AX43" s="260"/>
      <c r="AY43" s="260"/>
      <c r="AZ43" s="260"/>
      <c r="BA43" s="261"/>
      <c r="BB43" s="243">
        <v>7</v>
      </c>
      <c r="BC43" s="243"/>
      <c r="BD43" s="243"/>
      <c r="BE43" s="243"/>
      <c r="BF43" s="243"/>
      <c r="BG43" s="243"/>
      <c r="BH43" s="243" t="s">
        <v>339</v>
      </c>
      <c r="BI43" s="243"/>
      <c r="BJ43" s="243"/>
      <c r="BK43" s="243"/>
      <c r="BL43" s="243"/>
      <c r="BM43" s="245" t="s">
        <v>340</v>
      </c>
      <c r="BN43" s="243" t="s">
        <v>341</v>
      </c>
    </row>
    <row r="44" spans="1:66" s="242" customFormat="1" ht="20.25" customHeight="1">
      <c r="A44" s="259"/>
      <c r="B44" s="260"/>
      <c r="C44" s="260"/>
      <c r="D44" s="260"/>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0"/>
      <c r="AP44" s="260"/>
      <c r="AQ44" s="260"/>
      <c r="AR44" s="260"/>
      <c r="AS44" s="260"/>
      <c r="AT44" s="260"/>
      <c r="AU44" s="260"/>
      <c r="AV44" s="260"/>
      <c r="AW44" s="260"/>
      <c r="AX44" s="260"/>
      <c r="AY44" s="260"/>
      <c r="AZ44" s="260"/>
      <c r="BA44" s="261"/>
      <c r="BB44" s="243">
        <v>14</v>
      </c>
      <c r="BC44" s="243"/>
      <c r="BD44" s="243"/>
      <c r="BE44" s="278"/>
      <c r="BF44" s="278"/>
      <c r="BG44" s="278"/>
      <c r="BH44" s="278"/>
      <c r="BI44" s="278"/>
      <c r="BJ44" s="243"/>
      <c r="BK44" s="243"/>
      <c r="BL44" s="243"/>
      <c r="BM44" s="245" t="s">
        <v>320</v>
      </c>
      <c r="BN44" s="243" t="s">
        <v>209</v>
      </c>
    </row>
    <row r="45" spans="1:66" s="242" customFormat="1" ht="15" customHeight="1">
      <c r="A45" s="259"/>
      <c r="B45" s="426" t="s">
        <v>342</v>
      </c>
      <c r="C45" s="426"/>
      <c r="D45" s="426"/>
      <c r="E45" s="426"/>
      <c r="F45" s="426"/>
      <c r="G45" s="426"/>
      <c r="H45" s="426"/>
      <c r="I45" s="426"/>
      <c r="J45" s="426"/>
      <c r="K45" s="427" t="s">
        <v>308</v>
      </c>
      <c r="L45" s="427"/>
      <c r="M45" s="427"/>
      <c r="N45" s="427"/>
      <c r="O45" s="427"/>
      <c r="P45" s="427"/>
      <c r="Q45" s="427"/>
      <c r="R45" s="427"/>
      <c r="S45" s="427"/>
      <c r="T45" s="427"/>
      <c r="U45" s="427"/>
      <c r="V45" s="427"/>
      <c r="W45" s="260"/>
      <c r="X45" s="260"/>
      <c r="Y45" s="260"/>
      <c r="Z45" s="260"/>
      <c r="AA45" s="260"/>
      <c r="AB45" s="267"/>
      <c r="AC45" s="267"/>
      <c r="AD45" s="267"/>
      <c r="AE45" s="267"/>
      <c r="AF45" s="267"/>
      <c r="AG45" s="267"/>
      <c r="AH45" s="267"/>
      <c r="AI45" s="267"/>
      <c r="AJ45" s="267"/>
      <c r="AK45" s="267"/>
      <c r="AL45" s="267"/>
      <c r="AM45" s="267"/>
      <c r="AN45" s="260"/>
      <c r="AO45" s="260"/>
      <c r="AP45" s="260"/>
      <c r="AQ45" s="260"/>
      <c r="AR45" s="260"/>
      <c r="AS45" s="260"/>
      <c r="AT45" s="260"/>
      <c r="AU45" s="260"/>
      <c r="AV45" s="260"/>
      <c r="AW45" s="260"/>
      <c r="AX45" s="260"/>
      <c r="AY45" s="260"/>
      <c r="AZ45" s="260"/>
      <c r="BA45" s="261"/>
      <c r="BB45" s="243">
        <v>21</v>
      </c>
      <c r="BC45" s="243"/>
      <c r="BD45" s="243"/>
      <c r="BE45" s="243"/>
      <c r="BF45" s="243"/>
      <c r="BG45" s="243"/>
      <c r="BH45" s="243"/>
      <c r="BI45" s="243"/>
      <c r="BJ45" s="245"/>
      <c r="BK45" s="243"/>
      <c r="BL45" s="243"/>
      <c r="BM45" s="243"/>
      <c r="BN45" s="243"/>
    </row>
    <row r="46" spans="1:66" s="242" customFormat="1" ht="15">
      <c r="A46" s="259"/>
      <c r="B46" s="426" t="s">
        <v>123</v>
      </c>
      <c r="C46" s="426"/>
      <c r="D46" s="426"/>
      <c r="E46" s="426"/>
      <c r="F46" s="447" t="s">
        <v>300</v>
      </c>
      <c r="G46" s="447"/>
      <c r="H46" s="447"/>
      <c r="I46" s="447"/>
      <c r="J46" s="447"/>
      <c r="K46" s="447"/>
      <c r="L46" s="260"/>
      <c r="M46" s="426" t="s">
        <v>343</v>
      </c>
      <c r="N46" s="426"/>
      <c r="O46" s="426"/>
      <c r="P46" s="447" t="s">
        <v>205</v>
      </c>
      <c r="Q46" s="447"/>
      <c r="R46" s="447"/>
      <c r="S46" s="447"/>
      <c r="T46" s="447"/>
      <c r="U46" s="447"/>
      <c r="V46" s="447"/>
      <c r="W46" s="260"/>
      <c r="X46" s="260"/>
      <c r="Y46" s="426" t="s">
        <v>344</v>
      </c>
      <c r="Z46" s="426"/>
      <c r="AA46" s="426"/>
      <c r="AB46" s="426"/>
      <c r="AC46" s="426"/>
      <c r="AD46" s="426"/>
      <c r="AE46" s="426"/>
      <c r="AF46" s="426"/>
      <c r="AG46" s="426"/>
      <c r="AH46" s="447">
        <v>1</v>
      </c>
      <c r="AI46" s="447"/>
      <c r="AJ46" s="260" t="s">
        <v>345</v>
      </c>
      <c r="AK46" s="447">
        <v>2009</v>
      </c>
      <c r="AL46" s="447"/>
      <c r="AM46" s="260" t="s">
        <v>346</v>
      </c>
      <c r="AN46" s="260"/>
      <c r="AO46" s="260"/>
      <c r="AP46" s="260"/>
      <c r="AQ46" s="260"/>
      <c r="AR46" s="260"/>
      <c r="AS46" s="260"/>
      <c r="AT46" s="260"/>
      <c r="AU46" s="260"/>
      <c r="AV46" s="260"/>
      <c r="AW46" s="260"/>
      <c r="AX46" s="260"/>
      <c r="AY46" s="260"/>
      <c r="AZ46" s="260"/>
      <c r="BA46" s="261"/>
      <c r="BB46" s="243">
        <v>1</v>
      </c>
      <c r="BC46" s="243"/>
      <c r="BD46" s="243"/>
      <c r="BE46" s="243"/>
      <c r="BF46" s="243"/>
      <c r="BG46" s="245"/>
      <c r="BH46" s="243"/>
      <c r="BI46" s="243"/>
      <c r="BJ46" s="245" t="s">
        <v>347</v>
      </c>
      <c r="BK46" s="243" t="s">
        <v>348</v>
      </c>
      <c r="BL46" s="243"/>
      <c r="BM46" s="243"/>
      <c r="BN46" s="243"/>
    </row>
    <row r="47" spans="1:66" s="242" customFormat="1" ht="15">
      <c r="A47" s="259"/>
      <c r="B47" s="426" t="s">
        <v>349</v>
      </c>
      <c r="C47" s="426"/>
      <c r="D47" s="426"/>
      <c r="E47" s="426"/>
      <c r="F47" s="426"/>
      <c r="G47" s="426"/>
      <c r="H47" s="426"/>
      <c r="I47" s="426"/>
      <c r="J47" s="426"/>
      <c r="K47" s="426"/>
      <c r="L47" s="438" t="s">
        <v>571</v>
      </c>
      <c r="M47" s="438"/>
      <c r="N47" s="438"/>
      <c r="O47" s="438"/>
      <c r="P47" s="438"/>
      <c r="Q47" s="438"/>
      <c r="R47" s="438"/>
      <c r="S47" s="438"/>
      <c r="T47" s="438"/>
      <c r="U47" s="438"/>
      <c r="V47" s="438"/>
      <c r="W47" s="438"/>
      <c r="X47" s="438"/>
      <c r="Y47" s="438"/>
      <c r="Z47" s="438"/>
      <c r="AA47" s="438"/>
      <c r="AB47" s="438"/>
      <c r="AC47" s="438"/>
      <c r="AD47" s="438"/>
      <c r="AE47" s="438"/>
      <c r="AF47" s="438"/>
      <c r="AG47" s="438"/>
      <c r="AH47" s="438"/>
      <c r="AI47" s="438"/>
      <c r="AJ47" s="438"/>
      <c r="AK47" s="438"/>
      <c r="AL47" s="438"/>
      <c r="AM47" s="438"/>
      <c r="AN47" s="260"/>
      <c r="AO47" s="426" t="s">
        <v>350</v>
      </c>
      <c r="AP47" s="426"/>
      <c r="AQ47" s="426"/>
      <c r="AR47" s="426"/>
      <c r="AS47" s="426"/>
      <c r="AT47" s="447"/>
      <c r="AU47" s="447"/>
      <c r="AV47" s="447"/>
      <c r="AW47" s="447"/>
      <c r="AX47" s="447"/>
      <c r="AY47" s="447"/>
      <c r="AZ47" s="447"/>
      <c r="BA47" s="261"/>
      <c r="BB47" s="243"/>
      <c r="BC47" s="243"/>
      <c r="BD47" s="243"/>
      <c r="BE47" s="243"/>
      <c r="BF47" s="243"/>
      <c r="BG47" s="245"/>
      <c r="BH47" s="243"/>
      <c r="BI47" s="243"/>
      <c r="BJ47" s="245" t="s">
        <v>351</v>
      </c>
      <c r="BK47" s="243" t="s">
        <v>352</v>
      </c>
      <c r="BL47" s="243"/>
      <c r="BM47" s="243"/>
      <c r="BN47" s="243"/>
    </row>
    <row r="48" spans="1:66" s="242" customFormat="1" ht="15.75">
      <c r="A48" s="259"/>
      <c r="B48" s="433" t="s">
        <v>353</v>
      </c>
      <c r="C48" s="433"/>
      <c r="D48" s="433"/>
      <c r="E48" s="426" t="s">
        <v>261</v>
      </c>
      <c r="F48" s="426"/>
      <c r="G48" s="438"/>
      <c r="H48" s="438"/>
      <c r="I48" s="264"/>
      <c r="J48" s="426" t="s">
        <v>262</v>
      </c>
      <c r="K48" s="426"/>
      <c r="L48" s="447" t="s">
        <v>573</v>
      </c>
      <c r="M48" s="447"/>
      <c r="N48" s="447"/>
      <c r="O48" s="447"/>
      <c r="P48" s="447"/>
      <c r="Q48" s="447"/>
      <c r="R48" s="447"/>
      <c r="S48" s="447"/>
      <c r="T48" s="264"/>
      <c r="U48" s="449" t="s">
        <v>354</v>
      </c>
      <c r="V48" s="449"/>
      <c r="W48" s="427" t="s">
        <v>572</v>
      </c>
      <c r="X48" s="427"/>
      <c r="Y48" s="427"/>
      <c r="Z48" s="427"/>
      <c r="AA48" s="427"/>
      <c r="AB48" s="427"/>
      <c r="AC48" s="427"/>
      <c r="AD48" s="427"/>
      <c r="AE48" s="427"/>
      <c r="AF48" s="427"/>
      <c r="AG48" s="427"/>
      <c r="AH48" s="427"/>
      <c r="AI48" s="427"/>
      <c r="AJ48" s="427"/>
      <c r="AK48" s="427"/>
      <c r="AL48" s="260" t="s">
        <v>264</v>
      </c>
      <c r="AM48" s="448">
        <v>100</v>
      </c>
      <c r="AN48" s="448"/>
      <c r="AO48" s="260" t="s">
        <v>265</v>
      </c>
      <c r="AP48" s="448"/>
      <c r="AQ48" s="448"/>
      <c r="AR48" s="260" t="s">
        <v>266</v>
      </c>
      <c r="AS48" s="448"/>
      <c r="AT48" s="448"/>
      <c r="AU48" s="264" t="s">
        <v>267</v>
      </c>
      <c r="AV48" s="448"/>
      <c r="AW48" s="448"/>
      <c r="AX48" s="260" t="s">
        <v>268</v>
      </c>
      <c r="AY48" s="448"/>
      <c r="AZ48" s="448"/>
      <c r="BA48" s="261"/>
      <c r="BB48" s="243"/>
      <c r="BC48" s="279">
        <f ca="1">TODAY()</f>
        <v>42589</v>
      </c>
      <c r="BD48" s="279"/>
      <c r="BE48" s="243"/>
      <c r="BF48" s="243"/>
      <c r="BG48" s="243" t="s">
        <v>355</v>
      </c>
      <c r="BH48" s="243"/>
      <c r="BI48" s="243"/>
      <c r="BJ48" s="245" t="s">
        <v>356</v>
      </c>
      <c r="BK48" s="243" t="s">
        <v>357</v>
      </c>
      <c r="BL48" s="243"/>
      <c r="BM48" s="243"/>
      <c r="BN48" s="243"/>
    </row>
    <row r="49" spans="1:63" s="242" customFormat="1" ht="15" customHeight="1">
      <c r="A49" s="259"/>
      <c r="B49" s="260"/>
      <c r="C49" s="264"/>
      <c r="D49" s="264"/>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0"/>
      <c r="AV49" s="260"/>
      <c r="AW49" s="260"/>
      <c r="AX49" s="260"/>
      <c r="AY49" s="260"/>
      <c r="AZ49" s="260"/>
      <c r="BA49" s="261"/>
      <c r="BB49" s="243"/>
      <c r="BC49" s="243"/>
      <c r="BD49" s="243"/>
      <c r="BE49" s="243"/>
      <c r="BF49" s="243"/>
      <c r="BG49" s="243" t="s">
        <v>358</v>
      </c>
      <c r="BH49" s="243"/>
      <c r="BI49" s="243"/>
      <c r="BJ49" s="245" t="s">
        <v>359</v>
      </c>
      <c r="BK49" s="243" t="s">
        <v>360</v>
      </c>
    </row>
    <row r="50" spans="1:63" s="242" customFormat="1" ht="15">
      <c r="A50" s="259"/>
      <c r="B50" s="260"/>
      <c r="C50" s="260"/>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c r="AL50" s="260"/>
      <c r="AM50" s="260"/>
      <c r="AN50" s="260"/>
      <c r="AO50" s="260"/>
      <c r="AP50" s="260"/>
      <c r="AQ50" s="260"/>
      <c r="AR50" s="260"/>
      <c r="AS50" s="260"/>
      <c r="AT50" s="260"/>
      <c r="AU50" s="260"/>
      <c r="AV50" s="260"/>
      <c r="AW50" s="260"/>
      <c r="AX50" s="260"/>
      <c r="AY50" s="260"/>
      <c r="AZ50" s="260"/>
      <c r="BA50" s="261"/>
      <c r="BB50" s="280">
        <f ca="1">DAY(BC50)</f>
        <v>22</v>
      </c>
      <c r="BC50" s="279">
        <f ca="1">BC48+15</f>
        <v>42604</v>
      </c>
      <c r="BD50" s="243">
        <v>7</v>
      </c>
      <c r="BE50" s="279">
        <f ca="1">VLOOKUP(BD50,BB50:BC80,2,0)</f>
        <v>42620</v>
      </c>
      <c r="BF50" s="243"/>
      <c r="BG50" s="243" t="s">
        <v>361</v>
      </c>
      <c r="BH50" s="243"/>
      <c r="BI50" s="243"/>
      <c r="BJ50" s="245" t="s">
        <v>362</v>
      </c>
      <c r="BK50" s="243" t="s">
        <v>363</v>
      </c>
    </row>
    <row r="51" spans="1:63" s="242" customFormat="1" ht="20.25" customHeight="1">
      <c r="A51" s="259"/>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60"/>
      <c r="AQ51" s="260"/>
      <c r="AR51" s="260"/>
      <c r="AS51" s="260"/>
      <c r="AT51" s="260"/>
      <c r="AU51" s="260"/>
      <c r="AV51" s="260"/>
      <c r="AW51" s="260"/>
      <c r="AX51" s="260"/>
      <c r="AY51" s="260"/>
      <c r="AZ51" s="260"/>
      <c r="BA51" s="261"/>
      <c r="BB51" s="280">
        <f t="shared" ref="BB51:BB80" ca="1" si="0">DAY(BC51)</f>
        <v>23</v>
      </c>
      <c r="BC51" s="279">
        <f t="shared" ref="BC51:BC80" ca="1" si="1">BC50+1</f>
        <v>42605</v>
      </c>
      <c r="BD51" s="243">
        <v>14</v>
      </c>
      <c r="BE51" s="279">
        <f ca="1">VLOOKUP(BD51,BB50:BC80,2,0)</f>
        <v>42627</v>
      </c>
      <c r="BF51" s="243"/>
      <c r="BG51" s="243" t="s">
        <v>364</v>
      </c>
      <c r="BH51" s="243"/>
      <c r="BI51" s="243"/>
      <c r="BJ51" s="245" t="s">
        <v>365</v>
      </c>
      <c r="BK51" s="243" t="s">
        <v>366</v>
      </c>
    </row>
    <row r="52" spans="1:63" s="242" customFormat="1" ht="15.75">
      <c r="A52" s="259"/>
      <c r="B52" s="433" t="s">
        <v>367</v>
      </c>
      <c r="C52" s="426"/>
      <c r="D52" s="426"/>
      <c r="E52" s="426"/>
      <c r="F52" s="426"/>
      <c r="G52" s="426"/>
      <c r="H52" s="426"/>
      <c r="I52" s="426"/>
      <c r="J52" s="426"/>
      <c r="K52" s="426"/>
      <c r="L52" s="426"/>
      <c r="M52" s="426"/>
      <c r="N52" s="426"/>
      <c r="O52" s="426"/>
      <c r="P52" s="426"/>
      <c r="Q52" s="260"/>
      <c r="R52" s="260"/>
      <c r="S52" s="260"/>
      <c r="T52" s="260"/>
      <c r="U52" s="260"/>
      <c r="V52" s="260"/>
      <c r="W52" s="260"/>
      <c r="X52" s="260"/>
      <c r="Y52" s="260"/>
      <c r="Z52" s="260"/>
      <c r="AA52" s="260"/>
      <c r="AB52" s="260"/>
      <c r="AC52" s="260"/>
      <c r="AD52" s="433" t="s">
        <v>368</v>
      </c>
      <c r="AE52" s="433"/>
      <c r="AF52" s="433"/>
      <c r="AG52" s="433"/>
      <c r="AH52" s="433"/>
      <c r="AI52" s="433"/>
      <c r="AJ52" s="433"/>
      <c r="AK52" s="433"/>
      <c r="AL52" s="260"/>
      <c r="AM52" s="260"/>
      <c r="AN52" s="260"/>
      <c r="AO52" s="260"/>
      <c r="AP52" s="260"/>
      <c r="AQ52" s="260"/>
      <c r="AR52" s="260"/>
      <c r="AS52" s="260"/>
      <c r="AT52" s="260"/>
      <c r="AU52" s="426"/>
      <c r="AV52" s="426"/>
      <c r="AW52" s="426"/>
      <c r="AX52" s="426"/>
      <c r="AY52" s="426"/>
      <c r="AZ52" s="426"/>
      <c r="BA52" s="261"/>
      <c r="BB52" s="280">
        <f t="shared" ca="1" si="0"/>
        <v>24</v>
      </c>
      <c r="BC52" s="279">
        <f t="shared" ca="1" si="1"/>
        <v>42606</v>
      </c>
      <c r="BD52" s="243">
        <v>21</v>
      </c>
      <c r="BE52" s="279">
        <f ca="1">VLOOKUP(BD52,BB50:BC80,2,0)</f>
        <v>42634</v>
      </c>
      <c r="BF52" s="243"/>
      <c r="BG52" s="243" t="s">
        <v>369</v>
      </c>
      <c r="BH52" s="243"/>
      <c r="BI52" s="243"/>
      <c r="BJ52" s="245" t="s">
        <v>370</v>
      </c>
      <c r="BK52" s="243" t="s">
        <v>371</v>
      </c>
    </row>
    <row r="53" spans="1:63" s="242" customFormat="1" ht="15">
      <c r="A53" s="259"/>
      <c r="B53" s="426" t="s">
        <v>372</v>
      </c>
      <c r="C53" s="426"/>
      <c r="D53" s="426"/>
      <c r="E53" s="426"/>
      <c r="F53" s="426"/>
      <c r="G53" s="426"/>
      <c r="H53" s="426"/>
      <c r="I53" s="426"/>
      <c r="J53" s="426"/>
      <c r="K53" s="263"/>
      <c r="L53" s="263"/>
      <c r="M53" s="263"/>
      <c r="N53" s="263"/>
      <c r="O53" s="263"/>
      <c r="P53" s="263"/>
      <c r="Q53" s="260"/>
      <c r="R53" s="450">
        <v>500</v>
      </c>
      <c r="S53" s="450"/>
      <c r="T53" s="450"/>
      <c r="U53" s="450"/>
      <c r="V53" s="450"/>
      <c r="W53" s="450"/>
      <c r="X53" s="260" t="s">
        <v>373</v>
      </c>
      <c r="Y53" s="260"/>
      <c r="Z53" s="260"/>
      <c r="AA53" s="260"/>
      <c r="AB53" s="260"/>
      <c r="AC53" s="260"/>
      <c r="AD53" s="426" t="s">
        <v>374</v>
      </c>
      <c r="AE53" s="426"/>
      <c r="AF53" s="426"/>
      <c r="AG53" s="426"/>
      <c r="AH53" s="426"/>
      <c r="AI53" s="426"/>
      <c r="AJ53" s="426"/>
      <c r="AK53" s="260"/>
      <c r="AL53" s="260"/>
      <c r="AM53" s="260"/>
      <c r="AN53" s="260"/>
      <c r="AO53" s="260"/>
      <c r="AP53" s="260"/>
      <c r="AQ53" s="260"/>
      <c r="AR53" s="260"/>
      <c r="AS53" s="450"/>
      <c r="AT53" s="450"/>
      <c r="AU53" s="450"/>
      <c r="AV53" s="450"/>
      <c r="AW53" s="450"/>
      <c r="AX53" s="450"/>
      <c r="AY53" s="260" t="s">
        <v>373</v>
      </c>
      <c r="AZ53" s="260"/>
      <c r="BA53" s="261"/>
      <c r="BB53" s="280">
        <f t="shared" ca="1" si="0"/>
        <v>25</v>
      </c>
      <c r="BC53" s="279">
        <f t="shared" ca="1" si="1"/>
        <v>42607</v>
      </c>
      <c r="BD53" s="243">
        <v>1</v>
      </c>
      <c r="BE53" s="279">
        <f ca="1">VLOOKUP(BD53,BB50:BC80,2,0)</f>
        <v>42614</v>
      </c>
      <c r="BF53" s="243"/>
      <c r="BG53" s="245"/>
      <c r="BH53" s="243"/>
      <c r="BI53" s="243"/>
      <c r="BJ53" s="245" t="s">
        <v>375</v>
      </c>
      <c r="BK53" s="243" t="s">
        <v>376</v>
      </c>
    </row>
    <row r="54" spans="1:63" s="242" customFormat="1" ht="15" customHeight="1">
      <c r="A54" s="259"/>
      <c r="B54" s="451" t="s">
        <v>377</v>
      </c>
      <c r="C54" s="451"/>
      <c r="D54" s="263"/>
      <c r="E54" s="263"/>
      <c r="F54" s="263"/>
      <c r="G54" s="263"/>
      <c r="H54" s="263"/>
      <c r="I54" s="263"/>
      <c r="J54" s="263"/>
      <c r="K54" s="263"/>
      <c r="L54" s="263"/>
      <c r="M54" s="263"/>
      <c r="N54" s="263"/>
      <c r="O54" s="263"/>
      <c r="P54" s="263"/>
      <c r="Q54" s="260"/>
      <c r="R54" s="452"/>
      <c r="S54" s="452"/>
      <c r="T54" s="452"/>
      <c r="U54" s="452"/>
      <c r="V54" s="452"/>
      <c r="W54" s="452"/>
      <c r="X54" s="260" t="s">
        <v>373</v>
      </c>
      <c r="Y54" s="260"/>
      <c r="Z54" s="260"/>
      <c r="AA54" s="260"/>
      <c r="AB54" s="260"/>
      <c r="AC54" s="260"/>
      <c r="AD54" s="451" t="s">
        <v>378</v>
      </c>
      <c r="AE54" s="451"/>
      <c r="AF54" s="451"/>
      <c r="AG54" s="451"/>
      <c r="AH54" s="451"/>
      <c r="AI54" s="451"/>
      <c r="AJ54" s="451"/>
      <c r="AK54" s="260"/>
      <c r="AL54" s="260"/>
      <c r="AM54" s="260"/>
      <c r="AN54" s="260"/>
      <c r="AO54" s="260"/>
      <c r="AP54" s="260"/>
      <c r="AQ54" s="260"/>
      <c r="AR54" s="260"/>
      <c r="AS54" s="450"/>
      <c r="AT54" s="450"/>
      <c r="AU54" s="450"/>
      <c r="AV54" s="450"/>
      <c r="AW54" s="450"/>
      <c r="AX54" s="450"/>
      <c r="AY54" s="260" t="s">
        <v>373</v>
      </c>
      <c r="AZ54" s="260"/>
      <c r="BA54" s="261"/>
      <c r="BB54" s="280">
        <f t="shared" ca="1" si="0"/>
        <v>26</v>
      </c>
      <c r="BC54" s="279">
        <f t="shared" ca="1" si="1"/>
        <v>42608</v>
      </c>
      <c r="BD54" s="243"/>
      <c r="BE54" s="243"/>
      <c r="BF54" s="243"/>
      <c r="BG54" s="281"/>
      <c r="BH54" s="243"/>
      <c r="BI54" s="243"/>
      <c r="BJ54" s="245" t="s">
        <v>379</v>
      </c>
      <c r="BK54" s="243" t="s">
        <v>380</v>
      </c>
    </row>
    <row r="55" spans="1:63" s="242" customFormat="1" ht="15" customHeight="1">
      <c r="A55" s="259"/>
      <c r="B55" s="451" t="s">
        <v>381</v>
      </c>
      <c r="C55" s="451"/>
      <c r="D55" s="451"/>
      <c r="E55" s="451"/>
      <c r="F55" s="451"/>
      <c r="G55" s="451"/>
      <c r="H55" s="451"/>
      <c r="I55" s="263"/>
      <c r="J55" s="263"/>
      <c r="K55" s="263"/>
      <c r="L55" s="263"/>
      <c r="M55" s="263"/>
      <c r="N55" s="263"/>
      <c r="O55" s="263"/>
      <c r="P55" s="263"/>
      <c r="Q55" s="260"/>
      <c r="R55" s="454">
        <v>420</v>
      </c>
      <c r="S55" s="454"/>
      <c r="T55" s="454"/>
      <c r="U55" s="454"/>
      <c r="V55" s="454"/>
      <c r="W55" s="454"/>
      <c r="X55" s="260" t="s">
        <v>373</v>
      </c>
      <c r="Y55" s="260"/>
      <c r="Z55" s="260"/>
      <c r="AA55" s="260"/>
      <c r="AB55" s="260"/>
      <c r="AC55" s="260"/>
      <c r="AD55" s="451" t="s">
        <v>382</v>
      </c>
      <c r="AE55" s="451"/>
      <c r="AF55" s="451"/>
      <c r="AG55" s="263"/>
      <c r="AH55" s="263"/>
      <c r="AI55" s="263"/>
      <c r="AJ55" s="263"/>
      <c r="AK55" s="260"/>
      <c r="AL55" s="260"/>
      <c r="AM55" s="260"/>
      <c r="AN55" s="260"/>
      <c r="AO55" s="260"/>
      <c r="AP55" s="260"/>
      <c r="AQ55" s="260"/>
      <c r="AR55" s="260"/>
      <c r="AS55" s="454"/>
      <c r="AT55" s="454"/>
      <c r="AU55" s="454"/>
      <c r="AV55" s="454"/>
      <c r="AW55" s="454"/>
      <c r="AX55" s="454"/>
      <c r="AY55" s="260" t="s">
        <v>373</v>
      </c>
      <c r="AZ55" s="260"/>
      <c r="BA55" s="261"/>
      <c r="BB55" s="280">
        <f t="shared" ca="1" si="0"/>
        <v>27</v>
      </c>
      <c r="BC55" s="279">
        <f t="shared" ca="1" si="1"/>
        <v>42609</v>
      </c>
      <c r="BD55" s="243"/>
      <c r="BE55" s="243"/>
      <c r="BF55" s="243"/>
      <c r="BG55" s="281"/>
      <c r="BH55" s="243"/>
      <c r="BI55" s="243"/>
      <c r="BJ55" s="245" t="s">
        <v>383</v>
      </c>
      <c r="BK55" s="243" t="s">
        <v>384</v>
      </c>
    </row>
    <row r="56" spans="1:63" s="242" customFormat="1" ht="15" customHeight="1">
      <c r="A56" s="259"/>
      <c r="B56" s="451" t="s">
        <v>385</v>
      </c>
      <c r="C56" s="451"/>
      <c r="D56" s="438"/>
      <c r="E56" s="438"/>
      <c r="F56" s="438"/>
      <c r="G56" s="438"/>
      <c r="H56" s="438"/>
      <c r="I56" s="438"/>
      <c r="J56" s="438"/>
      <c r="K56" s="438"/>
      <c r="L56" s="438"/>
      <c r="M56" s="438"/>
      <c r="N56" s="263"/>
      <c r="O56" s="263"/>
      <c r="P56" s="263"/>
      <c r="Q56" s="260"/>
      <c r="R56" s="454">
        <v>1200</v>
      </c>
      <c r="S56" s="454"/>
      <c r="T56" s="454"/>
      <c r="U56" s="454"/>
      <c r="V56" s="454"/>
      <c r="W56" s="454"/>
      <c r="X56" s="260" t="s">
        <v>373</v>
      </c>
      <c r="Y56" s="260"/>
      <c r="Z56" s="260"/>
      <c r="AA56" s="260"/>
      <c r="AB56" s="260"/>
      <c r="AC56" s="260"/>
      <c r="AD56" s="451" t="s">
        <v>386</v>
      </c>
      <c r="AE56" s="451"/>
      <c r="AF56" s="451"/>
      <c r="AG56" s="451"/>
      <c r="AH56" s="451"/>
      <c r="AI56" s="451"/>
      <c r="AJ56" s="451"/>
      <c r="AK56" s="451"/>
      <c r="AL56" s="451"/>
      <c r="AM56" s="451"/>
      <c r="AN56" s="451"/>
      <c r="AO56" s="451"/>
      <c r="AP56" s="451"/>
      <c r="AQ56" s="451"/>
      <c r="AR56" s="451"/>
      <c r="AS56" s="454">
        <v>500</v>
      </c>
      <c r="AT56" s="454"/>
      <c r="AU56" s="454"/>
      <c r="AV56" s="454"/>
      <c r="AW56" s="454"/>
      <c r="AX56" s="454"/>
      <c r="AY56" s="260" t="s">
        <v>373</v>
      </c>
      <c r="AZ56" s="282"/>
      <c r="BA56" s="261"/>
      <c r="BB56" s="280">
        <f t="shared" ca="1" si="0"/>
        <v>28</v>
      </c>
      <c r="BC56" s="279">
        <f t="shared" ca="1" si="1"/>
        <v>42610</v>
      </c>
      <c r="BD56" s="243"/>
      <c r="BE56" s="243"/>
      <c r="BF56" s="243"/>
      <c r="BG56" s="281"/>
      <c r="BH56" s="243"/>
      <c r="BI56" s="243"/>
      <c r="BJ56" s="245" t="s">
        <v>387</v>
      </c>
      <c r="BK56" s="243" t="s">
        <v>388</v>
      </c>
    </row>
    <row r="57" spans="1:63" s="242" customFormat="1" ht="15" customHeight="1">
      <c r="A57" s="259"/>
      <c r="B57" s="453" t="s">
        <v>389</v>
      </c>
      <c r="C57" s="453"/>
      <c r="D57" s="453"/>
      <c r="E57" s="453"/>
      <c r="F57" s="453"/>
      <c r="G57" s="453"/>
      <c r="H57" s="453"/>
      <c r="I57" s="453"/>
      <c r="J57" s="453"/>
      <c r="K57" s="453"/>
      <c r="L57" s="453"/>
      <c r="M57" s="453"/>
      <c r="N57" s="453"/>
      <c r="O57" s="453"/>
      <c r="P57" s="260"/>
      <c r="Q57" s="260"/>
      <c r="R57" s="450">
        <f>SUM(R53:W56)</f>
        <v>2120</v>
      </c>
      <c r="S57" s="450"/>
      <c r="T57" s="450"/>
      <c r="U57" s="450"/>
      <c r="V57" s="450"/>
      <c r="W57" s="450"/>
      <c r="X57" s="260" t="s">
        <v>373</v>
      </c>
      <c r="Y57" s="260"/>
      <c r="Z57" s="260"/>
      <c r="AA57" s="260"/>
      <c r="AB57" s="260"/>
      <c r="AC57" s="260"/>
      <c r="AD57" s="451" t="s">
        <v>385</v>
      </c>
      <c r="AE57" s="451"/>
      <c r="AF57" s="438"/>
      <c r="AG57" s="438"/>
      <c r="AH57" s="438"/>
      <c r="AI57" s="438"/>
      <c r="AJ57" s="438"/>
      <c r="AK57" s="438"/>
      <c r="AL57" s="438"/>
      <c r="AM57" s="438"/>
      <c r="AN57" s="438"/>
      <c r="AO57" s="438"/>
      <c r="AP57" s="260"/>
      <c r="AQ57" s="260"/>
      <c r="AR57" s="260"/>
      <c r="AS57" s="454"/>
      <c r="AT57" s="454"/>
      <c r="AU57" s="454"/>
      <c r="AV57" s="454"/>
      <c r="AW57" s="454"/>
      <c r="AX57" s="454"/>
      <c r="AY57" s="260" t="s">
        <v>373</v>
      </c>
      <c r="AZ57" s="260"/>
      <c r="BA57" s="261"/>
      <c r="BB57" s="280">
        <f t="shared" ca="1" si="0"/>
        <v>29</v>
      </c>
      <c r="BC57" s="279">
        <f t="shared" ca="1" si="1"/>
        <v>42611</v>
      </c>
      <c r="BD57" s="243"/>
      <c r="BE57" s="243"/>
      <c r="BF57" s="243"/>
      <c r="BG57" s="281"/>
      <c r="BH57" s="243"/>
      <c r="BI57" s="243"/>
      <c r="BJ57" s="245" t="s">
        <v>390</v>
      </c>
      <c r="BK57" s="243" t="s">
        <v>391</v>
      </c>
    </row>
    <row r="58" spans="1:63" s="242" customFormat="1" ht="14.25" customHeight="1">
      <c r="A58" s="259"/>
      <c r="B58" s="260"/>
      <c r="C58" s="260"/>
      <c r="D58" s="260"/>
      <c r="E58" s="260"/>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453" t="s">
        <v>392</v>
      </c>
      <c r="AE58" s="453"/>
      <c r="AF58" s="453"/>
      <c r="AG58" s="453"/>
      <c r="AH58" s="453"/>
      <c r="AI58" s="453"/>
      <c r="AJ58" s="453"/>
      <c r="AK58" s="453"/>
      <c r="AL58" s="453"/>
      <c r="AM58" s="453"/>
      <c r="AN58" s="453"/>
      <c r="AO58" s="453"/>
      <c r="AP58" s="453"/>
      <c r="AQ58" s="453"/>
      <c r="AR58" s="260"/>
      <c r="AS58" s="455">
        <f>SUM(AS53:AX57)</f>
        <v>500</v>
      </c>
      <c r="AT58" s="455"/>
      <c r="AU58" s="455"/>
      <c r="AV58" s="455"/>
      <c r="AW58" s="455"/>
      <c r="AX58" s="455"/>
      <c r="AY58" s="260" t="s">
        <v>373</v>
      </c>
      <c r="AZ58" s="267"/>
      <c r="BA58" s="261"/>
      <c r="BB58" s="280">
        <f t="shared" ca="1" si="0"/>
        <v>30</v>
      </c>
      <c r="BC58" s="279">
        <f t="shared" ca="1" si="1"/>
        <v>42612</v>
      </c>
      <c r="BD58" s="243"/>
      <c r="BE58" s="243"/>
      <c r="BF58" s="243"/>
      <c r="BG58" s="245"/>
      <c r="BH58" s="243"/>
      <c r="BI58" s="243"/>
      <c r="BJ58" s="245" t="s">
        <v>393</v>
      </c>
      <c r="BK58" s="243" t="s">
        <v>394</v>
      </c>
    </row>
    <row r="59" spans="1:63" s="242" customFormat="1" ht="15" customHeight="1">
      <c r="A59" s="259"/>
      <c r="B59" s="451" t="s">
        <v>395</v>
      </c>
      <c r="C59" s="451"/>
      <c r="D59" s="451"/>
      <c r="E59" s="451"/>
      <c r="F59" s="451"/>
      <c r="G59" s="451"/>
      <c r="H59" s="451"/>
      <c r="I59" s="451"/>
      <c r="J59" s="451"/>
      <c r="K59" s="451"/>
      <c r="L59" s="427"/>
      <c r="M59" s="427"/>
      <c r="N59" s="427"/>
      <c r="O59" s="264"/>
      <c r="P59" s="264"/>
      <c r="Q59" s="451" t="s">
        <v>396</v>
      </c>
      <c r="R59" s="451"/>
      <c r="S59" s="451"/>
      <c r="T59" s="451"/>
      <c r="U59" s="451"/>
      <c r="V59" s="451"/>
      <c r="W59" s="451"/>
      <c r="X59" s="451"/>
      <c r="Y59" s="451"/>
      <c r="Z59" s="451"/>
      <c r="AA59" s="438"/>
      <c r="AB59" s="438"/>
      <c r="AC59" s="438"/>
      <c r="AD59" s="438"/>
      <c r="AE59" s="438"/>
      <c r="AF59" s="438"/>
      <c r="AG59" s="267"/>
      <c r="AH59" s="267"/>
      <c r="AI59" s="267"/>
      <c r="AJ59" s="267"/>
      <c r="AK59" s="267"/>
      <c r="AL59" s="267"/>
      <c r="AM59" s="267"/>
      <c r="AN59" s="267"/>
      <c r="AO59" s="267"/>
      <c r="AP59" s="267"/>
      <c r="AQ59" s="267"/>
      <c r="AR59" s="267"/>
      <c r="AS59" s="267"/>
      <c r="AT59" s="267"/>
      <c r="AU59" s="267"/>
      <c r="AV59" s="267"/>
      <c r="AW59" s="267"/>
      <c r="AX59" s="267"/>
      <c r="AY59" s="267"/>
      <c r="AZ59" s="276"/>
      <c r="BA59" s="261"/>
      <c r="BB59" s="280">
        <f t="shared" ca="1" si="0"/>
        <v>31</v>
      </c>
      <c r="BC59" s="279">
        <f t="shared" ca="1" si="1"/>
        <v>42613</v>
      </c>
      <c r="BD59" s="243"/>
      <c r="BE59" s="243"/>
      <c r="BF59" s="243"/>
      <c r="BG59" s="245"/>
      <c r="BH59" s="243"/>
      <c r="BI59" s="243"/>
      <c r="BJ59" s="245" t="s">
        <v>397</v>
      </c>
      <c r="BK59" s="243" t="s">
        <v>398</v>
      </c>
    </row>
    <row r="60" spans="1:63" s="242" customFormat="1" ht="14.25" customHeight="1">
      <c r="A60" s="259"/>
      <c r="B60" s="267"/>
      <c r="C60" s="267"/>
      <c r="D60" s="267"/>
      <c r="E60" s="267"/>
      <c r="F60" s="267"/>
      <c r="G60" s="267"/>
      <c r="H60" s="267"/>
      <c r="I60" s="267"/>
      <c r="J60" s="267"/>
      <c r="K60" s="267"/>
      <c r="L60" s="267"/>
      <c r="M60" s="267"/>
      <c r="N60" s="267"/>
      <c r="O60" s="267"/>
      <c r="P60" s="267"/>
      <c r="Q60" s="267"/>
      <c r="R60" s="260"/>
      <c r="S60" s="260"/>
      <c r="T60" s="260"/>
      <c r="U60" s="260"/>
      <c r="V60" s="260"/>
      <c r="W60" s="260"/>
      <c r="X60" s="260"/>
      <c r="Y60" s="260"/>
      <c r="Z60" s="260"/>
      <c r="AA60" s="260"/>
      <c r="AB60" s="260"/>
      <c r="AC60" s="260"/>
      <c r="AD60" s="283"/>
      <c r="AE60" s="283"/>
      <c r="AF60" s="283"/>
      <c r="AG60" s="283"/>
      <c r="AH60" s="283"/>
      <c r="AI60" s="283"/>
      <c r="AJ60" s="283"/>
      <c r="AK60" s="283"/>
      <c r="AL60" s="283"/>
      <c r="AM60" s="283"/>
      <c r="AN60" s="283"/>
      <c r="AO60" s="283"/>
      <c r="AP60" s="283"/>
      <c r="AQ60" s="276"/>
      <c r="AR60" s="276"/>
      <c r="AS60" s="276"/>
      <c r="AT60" s="276"/>
      <c r="AU60" s="275"/>
      <c r="AV60" s="275"/>
      <c r="AW60" s="275"/>
      <c r="AX60" s="275"/>
      <c r="AY60" s="275"/>
      <c r="AZ60" s="276"/>
      <c r="BA60" s="261"/>
      <c r="BB60" s="280">
        <f t="shared" ca="1" si="0"/>
        <v>1</v>
      </c>
      <c r="BC60" s="279">
        <f t="shared" ca="1" si="1"/>
        <v>42614</v>
      </c>
      <c r="BD60" s="243"/>
      <c r="BE60" s="243"/>
      <c r="BF60" s="243"/>
      <c r="BG60" s="245"/>
      <c r="BH60" s="243"/>
      <c r="BI60" s="243"/>
      <c r="BJ60" s="245" t="s">
        <v>399</v>
      </c>
      <c r="BK60" s="243" t="s">
        <v>400</v>
      </c>
    </row>
    <row r="61" spans="1:63" s="242" customFormat="1" ht="20.25" customHeight="1">
      <c r="A61" s="259"/>
      <c r="B61" s="284"/>
      <c r="C61" s="260"/>
      <c r="D61" s="260"/>
      <c r="E61" s="260"/>
      <c r="F61" s="260"/>
      <c r="G61" s="260"/>
      <c r="H61" s="260"/>
      <c r="I61" s="260"/>
      <c r="J61" s="260"/>
      <c r="K61" s="260"/>
      <c r="L61" s="260"/>
      <c r="M61" s="260"/>
      <c r="N61" s="267"/>
      <c r="O61" s="267"/>
      <c r="P61" s="267"/>
      <c r="Q61" s="267"/>
      <c r="R61" s="267"/>
      <c r="S61" s="267"/>
      <c r="T61" s="260"/>
      <c r="U61" s="260"/>
      <c r="V61" s="260"/>
      <c r="W61" s="260"/>
      <c r="X61" s="260"/>
      <c r="Y61" s="260"/>
      <c r="Z61" s="260"/>
      <c r="AA61" s="260"/>
      <c r="AB61" s="260"/>
      <c r="AC61" s="260"/>
      <c r="AD61" s="267"/>
      <c r="AE61" s="267"/>
      <c r="AF61" s="267"/>
      <c r="AG61" s="267"/>
      <c r="AH61" s="267"/>
      <c r="AI61" s="267"/>
      <c r="AJ61" s="267"/>
      <c r="AK61" s="267"/>
      <c r="AL61" s="267"/>
      <c r="AM61" s="267"/>
      <c r="AN61" s="267"/>
      <c r="AO61" s="267"/>
      <c r="AP61" s="267"/>
      <c r="AQ61" s="267"/>
      <c r="AR61" s="267"/>
      <c r="AS61" s="267"/>
      <c r="AT61" s="267"/>
      <c r="AU61" s="267"/>
      <c r="AV61" s="267"/>
      <c r="AW61" s="267"/>
      <c r="AX61" s="267"/>
      <c r="AY61" s="267"/>
      <c r="AZ61" s="267"/>
      <c r="BA61" s="261"/>
      <c r="BB61" s="280">
        <f t="shared" ca="1" si="0"/>
        <v>2</v>
      </c>
      <c r="BC61" s="279">
        <f t="shared" ca="1" si="1"/>
        <v>42615</v>
      </c>
      <c r="BD61" s="243"/>
      <c r="BE61" s="243"/>
      <c r="BF61" s="243"/>
      <c r="BG61" s="245"/>
      <c r="BH61" s="243"/>
      <c r="BI61" s="243"/>
      <c r="BJ61" s="245" t="s">
        <v>401</v>
      </c>
      <c r="BK61" s="243" t="s">
        <v>402</v>
      </c>
    </row>
    <row r="62" spans="1:63" s="242" customFormat="1" ht="15" customHeight="1">
      <c r="A62" s="259"/>
      <c r="B62" s="260" t="s">
        <v>403</v>
      </c>
      <c r="C62" s="260"/>
      <c r="D62" s="260"/>
      <c r="E62" s="260"/>
      <c r="F62" s="260"/>
      <c r="G62" s="260"/>
      <c r="H62" s="438"/>
      <c r="I62" s="438"/>
      <c r="J62" s="438"/>
      <c r="K62" s="438"/>
      <c r="L62" s="438"/>
      <c r="M62" s="438"/>
      <c r="N62" s="438"/>
      <c r="O62" s="438"/>
      <c r="P62" s="438"/>
      <c r="Q62" s="438"/>
      <c r="R62" s="260"/>
      <c r="S62" s="260"/>
      <c r="T62" s="260"/>
      <c r="U62" s="260"/>
      <c r="V62" s="260"/>
      <c r="W62" s="260"/>
      <c r="X62" s="260"/>
      <c r="Y62" s="260"/>
      <c r="Z62" s="260"/>
      <c r="AA62" s="260"/>
      <c r="AB62" s="260"/>
      <c r="AC62" s="260"/>
      <c r="AD62" s="260"/>
      <c r="AE62" s="260"/>
      <c r="AO62" s="260"/>
      <c r="AP62" s="260"/>
      <c r="AQ62" s="260"/>
      <c r="AR62" s="260"/>
      <c r="AS62" s="260"/>
      <c r="AT62" s="260"/>
      <c r="AU62" s="260"/>
      <c r="AV62" s="260"/>
      <c r="AW62" s="260"/>
      <c r="AX62" s="260"/>
      <c r="AY62" s="260"/>
      <c r="AZ62" s="260"/>
      <c r="BA62" s="261"/>
      <c r="BB62" s="280">
        <f t="shared" ca="1" si="0"/>
        <v>3</v>
      </c>
      <c r="BC62" s="279">
        <f t="shared" ca="1" si="1"/>
        <v>42616</v>
      </c>
      <c r="BD62" s="243"/>
      <c r="BE62" s="243"/>
      <c r="BF62" s="243"/>
      <c r="BG62" s="245"/>
      <c r="BH62" s="243"/>
      <c r="BI62" s="243"/>
      <c r="BJ62" s="245" t="s">
        <v>404</v>
      </c>
      <c r="BK62" s="243" t="s">
        <v>405</v>
      </c>
    </row>
    <row r="63" spans="1:63" s="242" customFormat="1" ht="15" customHeight="1">
      <c r="A63" s="259"/>
      <c r="B63" s="426" t="s">
        <v>243</v>
      </c>
      <c r="C63" s="426"/>
      <c r="D63" s="438"/>
      <c r="E63" s="438"/>
      <c r="F63" s="438"/>
      <c r="G63" s="438"/>
      <c r="H63" s="438"/>
      <c r="I63" s="438"/>
      <c r="J63" s="438"/>
      <c r="K63" s="438"/>
      <c r="L63" s="438"/>
      <c r="M63" s="438"/>
      <c r="N63" s="260"/>
      <c r="O63" s="260"/>
      <c r="P63" s="260"/>
      <c r="Q63" s="426" t="s">
        <v>244</v>
      </c>
      <c r="R63" s="426"/>
      <c r="S63" s="426"/>
      <c r="T63" s="426"/>
      <c r="U63" s="438"/>
      <c r="V63" s="438"/>
      <c r="W63" s="438"/>
      <c r="X63" s="438"/>
      <c r="Y63" s="438"/>
      <c r="Z63" s="438"/>
      <c r="AA63" s="438"/>
      <c r="AB63" s="438"/>
      <c r="AC63" s="438"/>
      <c r="AD63" s="438"/>
      <c r="AE63" s="438"/>
      <c r="AF63" s="260"/>
      <c r="AG63" s="260"/>
      <c r="AH63" s="260"/>
      <c r="AI63" s="426" t="s">
        <v>245</v>
      </c>
      <c r="AJ63" s="426"/>
      <c r="AK63" s="426"/>
      <c r="AL63" s="426"/>
      <c r="AM63" s="438"/>
      <c r="AN63" s="438"/>
      <c r="AO63" s="438"/>
      <c r="AP63" s="438"/>
      <c r="AQ63" s="438"/>
      <c r="AR63" s="438"/>
      <c r="AS63" s="438"/>
      <c r="AT63" s="438"/>
      <c r="AU63" s="438"/>
      <c r="AV63" s="438"/>
      <c r="AW63" s="438"/>
      <c r="AX63" s="438"/>
      <c r="AY63" s="438"/>
      <c r="AZ63" s="260"/>
      <c r="BA63" s="261"/>
      <c r="BB63" s="280">
        <f t="shared" ca="1" si="0"/>
        <v>4</v>
      </c>
      <c r="BC63" s="279">
        <f t="shared" ca="1" si="1"/>
        <v>42617</v>
      </c>
      <c r="BD63" s="243"/>
      <c r="BE63" s="243"/>
      <c r="BF63" s="243"/>
      <c r="BG63" s="245"/>
      <c r="BH63" s="243"/>
      <c r="BI63" s="243"/>
      <c r="BJ63" s="245" t="s">
        <v>406</v>
      </c>
      <c r="BK63" s="243" t="s">
        <v>407</v>
      </c>
    </row>
    <row r="64" spans="1:63" s="242" customFormat="1" ht="15" customHeight="1">
      <c r="A64" s="259"/>
      <c r="B64" s="263" t="s">
        <v>248</v>
      </c>
      <c r="C64" s="264"/>
      <c r="D64" s="264"/>
      <c r="E64" s="260"/>
      <c r="F64" s="428"/>
      <c r="G64" s="428"/>
      <c r="H64" s="428"/>
      <c r="I64" s="428"/>
      <c r="J64" s="428"/>
      <c r="K64" s="428"/>
      <c r="L64" s="428"/>
      <c r="M64" s="428"/>
      <c r="N64" s="428"/>
      <c r="O64" s="428"/>
      <c r="P64" s="260"/>
      <c r="Q64" s="442" t="str">
        <f>IF(F64="","",IF(LEN(F64)=10,(IF((MOD(MOD(INT(MID(F64,1,1))*2+INT(MID(F64,2,1))*4+INT(MID(F64,3,1))*8+INT(MID(F64,4,1))*5+INT(MID(F64,5,1))*10+INT(MID(F64,6,1))*9+INT(MID(F64,7,1))*7+INT(MID(F64,8,1))*3+INT(MID(F64,9,1))*6,11),10)=INT(MID(F64,10,1))),"","Некоректно ЕГН")),"ЕГН няма 10 цифри"))</f>
        <v/>
      </c>
      <c r="R64" s="442"/>
      <c r="S64" s="442"/>
      <c r="T64" s="442"/>
      <c r="U64" s="442"/>
      <c r="V64" s="442"/>
      <c r="W64" s="442"/>
      <c r="X64" s="442"/>
      <c r="Y64" s="442"/>
      <c r="Z64" s="442"/>
      <c r="AG64" s="267"/>
      <c r="AH64" s="267"/>
      <c r="AI64" s="426" t="s">
        <v>408</v>
      </c>
      <c r="AJ64" s="426"/>
      <c r="AK64" s="426"/>
      <c r="AL64" s="426"/>
      <c r="AM64" s="426"/>
      <c r="AN64" s="426"/>
      <c r="AO64" s="438"/>
      <c r="AP64" s="438"/>
      <c r="AQ64" s="438"/>
      <c r="AR64" s="438"/>
      <c r="AS64" s="438"/>
      <c r="AT64" s="438"/>
      <c r="AU64" s="438"/>
      <c r="AV64" s="438"/>
      <c r="AW64" s="438"/>
      <c r="AX64" s="438"/>
      <c r="AY64" s="267"/>
      <c r="AZ64" s="260"/>
      <c r="BA64" s="261"/>
      <c r="BB64" s="280">
        <f t="shared" ca="1" si="0"/>
        <v>5</v>
      </c>
      <c r="BC64" s="279">
        <f t="shared" ca="1" si="1"/>
        <v>42618</v>
      </c>
      <c r="BD64" s="243"/>
      <c r="BE64" s="243"/>
      <c r="BF64" s="243"/>
      <c r="BG64" s="245"/>
      <c r="BH64" s="243"/>
      <c r="BI64" s="243"/>
      <c r="BJ64" s="245" t="s">
        <v>409</v>
      </c>
      <c r="BK64" s="243" t="s">
        <v>410</v>
      </c>
    </row>
    <row r="65" spans="1:63" s="242" customFormat="1" ht="15" customHeight="1">
      <c r="A65" s="259"/>
      <c r="B65" s="426" t="s">
        <v>252</v>
      </c>
      <c r="C65" s="426"/>
      <c r="D65" s="426"/>
      <c r="E65" s="426"/>
      <c r="F65" s="426"/>
      <c r="G65" s="438"/>
      <c r="H65" s="438"/>
      <c r="I65" s="438"/>
      <c r="J65" s="438"/>
      <c r="K65" s="438"/>
      <c r="L65" s="438"/>
      <c r="M65" s="438"/>
      <c r="N65" s="438"/>
      <c r="O65" s="438"/>
      <c r="P65" s="260" t="str">
        <f>IF(G65="","",IF(LEN(G65)=9,"","л.к. няма 9 цифри"))</f>
        <v/>
      </c>
      <c r="V65" s="443" t="s">
        <v>253</v>
      </c>
      <c r="W65" s="443"/>
      <c r="X65" s="443"/>
      <c r="Y65" s="443"/>
      <c r="Z65" s="439"/>
      <c r="AA65" s="439"/>
      <c r="AB65" s="439"/>
      <c r="AC65" s="439"/>
      <c r="AD65" s="439"/>
      <c r="AE65" s="443" t="s">
        <v>254</v>
      </c>
      <c r="AF65" s="443"/>
      <c r="AG65" s="443"/>
      <c r="AH65" s="438"/>
      <c r="AI65" s="438"/>
      <c r="AJ65" s="438"/>
      <c r="AK65" s="438"/>
      <c r="AL65" s="438"/>
      <c r="AM65" s="438"/>
      <c r="AN65" s="438"/>
      <c r="AO65" s="438"/>
      <c r="AP65" s="438"/>
      <c r="AQ65" s="444" t="s">
        <v>255</v>
      </c>
      <c r="AR65" s="444"/>
      <c r="AS65" s="444"/>
      <c r="AT65" s="444"/>
      <c r="AU65" s="439"/>
      <c r="AV65" s="439"/>
      <c r="AW65" s="439"/>
      <c r="AX65" s="439"/>
      <c r="AY65" s="439"/>
      <c r="AZ65" s="260"/>
      <c r="BA65" s="261"/>
      <c r="BB65" s="280">
        <f t="shared" ca="1" si="0"/>
        <v>6</v>
      </c>
      <c r="BC65" s="279">
        <f t="shared" ca="1" si="1"/>
        <v>42619</v>
      </c>
      <c r="BD65" s="243"/>
      <c r="BE65" s="243"/>
      <c r="BF65" s="243"/>
      <c r="BG65" s="245"/>
      <c r="BH65" s="243"/>
      <c r="BI65" s="243"/>
      <c r="BJ65" s="245" t="s">
        <v>411</v>
      </c>
      <c r="BK65" s="243" t="s">
        <v>412</v>
      </c>
    </row>
    <row r="66" spans="1:63" s="242" customFormat="1" ht="15" customHeight="1">
      <c r="A66" s="259"/>
      <c r="B66" s="265" t="s">
        <v>353</v>
      </c>
      <c r="C66" s="260"/>
      <c r="D66" s="260"/>
      <c r="E66" s="426" t="s">
        <v>261</v>
      </c>
      <c r="F66" s="426"/>
      <c r="G66" s="438"/>
      <c r="H66" s="438"/>
      <c r="I66" s="260"/>
      <c r="J66" s="426" t="s">
        <v>262</v>
      </c>
      <c r="K66" s="426"/>
      <c r="L66" s="438"/>
      <c r="M66" s="438"/>
      <c r="N66" s="438"/>
      <c r="O66" s="438"/>
      <c r="P66" s="438"/>
      <c r="Q66" s="438"/>
      <c r="R66" s="438"/>
      <c r="S66" s="438"/>
      <c r="T66" s="438"/>
      <c r="U66" s="438"/>
      <c r="V66" s="260"/>
      <c r="W66" s="426" t="s">
        <v>263</v>
      </c>
      <c r="X66" s="426"/>
      <c r="Y66" s="426"/>
      <c r="Z66" s="438"/>
      <c r="AA66" s="438"/>
      <c r="AB66" s="438"/>
      <c r="AC66" s="438"/>
      <c r="AD66" s="438"/>
      <c r="AE66" s="438"/>
      <c r="AF66" s="438"/>
      <c r="AG66" s="438"/>
      <c r="AH66" s="438"/>
      <c r="AI66" s="260" t="s">
        <v>264</v>
      </c>
      <c r="AJ66" s="445"/>
      <c r="AK66" s="445"/>
      <c r="AL66" s="260" t="s">
        <v>265</v>
      </c>
      <c r="AM66" s="445"/>
      <c r="AN66" s="445"/>
      <c r="AO66" s="260" t="s">
        <v>266</v>
      </c>
      <c r="AP66" s="445"/>
      <c r="AQ66" s="445"/>
      <c r="AR66" s="260" t="s">
        <v>267</v>
      </c>
      <c r="AS66" s="445"/>
      <c r="AT66" s="445"/>
      <c r="AU66" s="260" t="s">
        <v>268</v>
      </c>
      <c r="AV66" s="456"/>
      <c r="AW66" s="456"/>
      <c r="AX66" s="267"/>
      <c r="AY66" s="267"/>
      <c r="AZ66" s="260"/>
      <c r="BA66" s="261"/>
      <c r="BB66" s="280">
        <f t="shared" ca="1" si="0"/>
        <v>7</v>
      </c>
      <c r="BC66" s="279">
        <f t="shared" ca="1" si="1"/>
        <v>42620</v>
      </c>
      <c r="BD66" s="243"/>
      <c r="BE66" s="243"/>
      <c r="BF66" s="243"/>
      <c r="BG66" s="245"/>
      <c r="BH66" s="243"/>
      <c r="BI66" s="243"/>
      <c r="BJ66" s="245" t="s">
        <v>413</v>
      </c>
      <c r="BK66" s="243" t="s">
        <v>414</v>
      </c>
    </row>
    <row r="67" spans="1:63" s="242" customFormat="1" ht="15" customHeight="1">
      <c r="A67" s="259"/>
      <c r="B67" s="426" t="s">
        <v>286</v>
      </c>
      <c r="C67" s="426"/>
      <c r="D67" s="426"/>
      <c r="E67" s="426"/>
      <c r="F67" s="426"/>
      <c r="G67" s="426"/>
      <c r="H67" s="426"/>
      <c r="I67" s="426"/>
      <c r="J67" s="438"/>
      <c r="K67" s="438"/>
      <c r="L67" s="438"/>
      <c r="M67" s="438"/>
      <c r="N67" s="438"/>
      <c r="O67" s="438"/>
      <c r="P67" s="438"/>
      <c r="Q67" s="438"/>
      <c r="R67" s="438"/>
      <c r="S67" s="267"/>
      <c r="T67" s="267"/>
      <c r="U67" s="267"/>
      <c r="V67" s="267"/>
      <c r="W67" s="267"/>
      <c r="X67" s="267"/>
      <c r="Y67" s="267"/>
      <c r="Z67" s="267"/>
      <c r="AA67" s="267"/>
      <c r="AB67" s="267"/>
      <c r="AC67" s="267"/>
      <c r="AD67" s="267"/>
      <c r="AE67" s="267"/>
      <c r="AF67" s="267"/>
      <c r="AG67" s="267"/>
      <c r="AH67" s="267"/>
      <c r="AI67" s="267"/>
      <c r="AJ67" s="267"/>
      <c r="AK67" s="267"/>
      <c r="AL67" s="267"/>
      <c r="AM67" s="267"/>
      <c r="AN67" s="267"/>
      <c r="AO67" s="267"/>
      <c r="AP67" s="267"/>
      <c r="AQ67" s="267"/>
      <c r="AR67" s="267"/>
      <c r="AS67" s="267"/>
      <c r="AT67" s="267"/>
      <c r="AU67" s="267"/>
      <c r="AV67" s="267"/>
      <c r="AW67" s="267"/>
      <c r="AX67" s="267"/>
      <c r="AY67" s="267"/>
      <c r="AZ67" s="260"/>
      <c r="BA67" s="261"/>
      <c r="BB67" s="280">
        <f t="shared" ca="1" si="0"/>
        <v>8</v>
      </c>
      <c r="BC67" s="279">
        <f t="shared" ca="1" si="1"/>
        <v>42621</v>
      </c>
      <c r="BD67" s="243"/>
      <c r="BE67" s="243"/>
      <c r="BF67" s="243"/>
      <c r="BG67" s="245"/>
      <c r="BH67" s="243"/>
      <c r="BI67" s="243"/>
      <c r="BJ67" s="245" t="s">
        <v>415</v>
      </c>
      <c r="BK67" s="243" t="s">
        <v>416</v>
      </c>
    </row>
    <row r="68" spans="1:63" s="242" customFormat="1" ht="15" customHeight="1">
      <c r="A68" s="259"/>
      <c r="B68" s="426" t="s">
        <v>342</v>
      </c>
      <c r="C68" s="426"/>
      <c r="D68" s="426"/>
      <c r="E68" s="426"/>
      <c r="F68" s="426"/>
      <c r="G68" s="426"/>
      <c r="H68" s="426"/>
      <c r="I68" s="426"/>
      <c r="J68" s="426"/>
      <c r="K68" s="427"/>
      <c r="L68" s="427"/>
      <c r="M68" s="427"/>
      <c r="N68" s="427"/>
      <c r="O68" s="427"/>
      <c r="P68" s="427"/>
      <c r="Q68" s="427"/>
      <c r="R68" s="427"/>
      <c r="S68" s="427"/>
      <c r="T68" s="427"/>
      <c r="U68" s="427"/>
      <c r="V68" s="427"/>
      <c r="W68" s="267"/>
      <c r="X68" s="267"/>
      <c r="Y68" s="267"/>
      <c r="Z68" s="267"/>
      <c r="AA68" s="267"/>
      <c r="AB68" s="267"/>
      <c r="AC68" s="267"/>
      <c r="AD68" s="267"/>
      <c r="AE68" s="267"/>
      <c r="AF68" s="267"/>
      <c r="AG68" s="267"/>
      <c r="AH68" s="267"/>
      <c r="AI68" s="267"/>
      <c r="AJ68" s="267"/>
      <c r="AK68" s="267"/>
      <c r="AL68" s="267"/>
      <c r="AM68" s="267"/>
      <c r="AN68" s="267"/>
      <c r="AO68" s="267"/>
      <c r="AP68" s="267"/>
      <c r="AQ68" s="267"/>
      <c r="AR68" s="267"/>
      <c r="AS68" s="267"/>
      <c r="AT68" s="267"/>
      <c r="AU68" s="267"/>
      <c r="AV68" s="267"/>
      <c r="AW68" s="267"/>
      <c r="AX68" s="271"/>
      <c r="AY68" s="271"/>
      <c r="AZ68" s="260"/>
      <c r="BA68" s="261"/>
      <c r="BB68" s="280">
        <f t="shared" ca="1" si="0"/>
        <v>9</v>
      </c>
      <c r="BC68" s="279">
        <f t="shared" ca="1" si="1"/>
        <v>42622</v>
      </c>
      <c r="BD68" s="243"/>
      <c r="BE68" s="243"/>
      <c r="BF68" s="243"/>
      <c r="BG68" s="245"/>
      <c r="BH68" s="243"/>
      <c r="BI68" s="243"/>
      <c r="BJ68" s="245" t="s">
        <v>417</v>
      </c>
      <c r="BK68" s="243" t="s">
        <v>418</v>
      </c>
    </row>
    <row r="69" spans="1:63" s="242" customFormat="1" ht="15" customHeight="1">
      <c r="A69" s="259"/>
      <c r="B69" s="263" t="s">
        <v>419</v>
      </c>
      <c r="C69" s="266"/>
      <c r="D69" s="266"/>
      <c r="E69" s="266"/>
      <c r="F69" s="266"/>
      <c r="G69" s="264"/>
      <c r="H69" s="438"/>
      <c r="I69" s="438"/>
      <c r="J69" s="438"/>
      <c r="K69" s="438"/>
      <c r="L69" s="438"/>
      <c r="M69" s="438"/>
      <c r="N69" s="438"/>
      <c r="O69" s="438"/>
      <c r="P69" s="438"/>
      <c r="Q69" s="438"/>
      <c r="R69" s="438"/>
      <c r="S69" s="438"/>
      <c r="T69" s="438"/>
      <c r="U69" s="260"/>
      <c r="V69" s="426" t="s">
        <v>420</v>
      </c>
      <c r="W69" s="426"/>
      <c r="X69" s="426"/>
      <c r="Y69" s="426"/>
      <c r="Z69" s="447"/>
      <c r="AA69" s="447"/>
      <c r="AB69" s="447"/>
      <c r="AC69" s="447"/>
      <c r="AD69" s="447"/>
      <c r="AE69" s="447"/>
      <c r="AF69" s="260"/>
      <c r="AG69" s="426" t="s">
        <v>421</v>
      </c>
      <c r="AH69" s="426"/>
      <c r="AI69" s="426"/>
      <c r="AJ69" s="447"/>
      <c r="AK69" s="447"/>
      <c r="AL69" s="447"/>
      <c r="AM69" s="447"/>
      <c r="AN69" s="447"/>
      <c r="AO69" s="447"/>
      <c r="AP69" s="447"/>
      <c r="AQ69" s="260"/>
      <c r="AR69" s="426" t="s">
        <v>422</v>
      </c>
      <c r="AS69" s="426"/>
      <c r="AT69" s="426"/>
      <c r="AU69" s="450"/>
      <c r="AV69" s="450"/>
      <c r="AW69" s="450"/>
      <c r="AX69" s="450"/>
      <c r="AY69" s="450"/>
      <c r="AZ69" s="260" t="s">
        <v>373</v>
      </c>
      <c r="BA69" s="261"/>
      <c r="BB69" s="280">
        <f t="shared" ca="1" si="0"/>
        <v>10</v>
      </c>
      <c r="BC69" s="279">
        <f t="shared" ca="1" si="1"/>
        <v>42623</v>
      </c>
      <c r="BD69" s="243"/>
      <c r="BE69" s="243"/>
      <c r="BF69" s="243"/>
      <c r="BG69" s="245"/>
      <c r="BH69" s="243"/>
      <c r="BI69" s="243"/>
      <c r="BJ69" s="245" t="s">
        <v>423</v>
      </c>
      <c r="BK69" s="243" t="s">
        <v>424</v>
      </c>
    </row>
    <row r="70" spans="1:63" s="242" customFormat="1" ht="15" customHeight="1">
      <c r="A70" s="259"/>
      <c r="B70" s="265" t="s">
        <v>291</v>
      </c>
      <c r="C70" s="260"/>
      <c r="D70" s="260"/>
      <c r="E70" s="260"/>
      <c r="F70" s="426" t="s">
        <v>292</v>
      </c>
      <c r="G70" s="426"/>
      <c r="H70" s="426"/>
      <c r="I70" s="428"/>
      <c r="J70" s="428"/>
      <c r="K70" s="428"/>
      <c r="L70" s="428"/>
      <c r="M70" s="428"/>
      <c r="N70" s="428"/>
      <c r="O70" s="428"/>
      <c r="P70" s="428"/>
      <c r="Q70" s="428"/>
      <c r="R70" s="428"/>
      <c r="S70" s="260"/>
      <c r="T70" s="426" t="s">
        <v>293</v>
      </c>
      <c r="U70" s="426"/>
      <c r="V70" s="426"/>
      <c r="W70" s="428"/>
      <c r="X70" s="428"/>
      <c r="Y70" s="428"/>
      <c r="Z70" s="428"/>
      <c r="AA70" s="428"/>
      <c r="AB70" s="428"/>
      <c r="AC70" s="428"/>
      <c r="AD70" s="428"/>
      <c r="AE70" s="428"/>
      <c r="AF70" s="428"/>
      <c r="AG70" s="260"/>
      <c r="AH70" s="426" t="s">
        <v>294</v>
      </c>
      <c r="AI70" s="426"/>
      <c r="AJ70" s="426"/>
      <c r="AK70" s="426"/>
      <c r="AL70" s="426"/>
      <c r="AM70" s="426"/>
      <c r="AN70" s="426"/>
      <c r="AO70" s="428"/>
      <c r="AP70" s="428"/>
      <c r="AQ70" s="428"/>
      <c r="AR70" s="428"/>
      <c r="AS70" s="428"/>
      <c r="AT70" s="428"/>
      <c r="AU70" s="428"/>
      <c r="AV70" s="428"/>
      <c r="AW70" s="428"/>
      <c r="AX70" s="428"/>
      <c r="AY70" s="267"/>
      <c r="AZ70" s="267"/>
      <c r="BA70" s="261"/>
      <c r="BB70" s="280">
        <f t="shared" ca="1" si="0"/>
        <v>11</v>
      </c>
      <c r="BC70" s="279">
        <f t="shared" ca="1" si="1"/>
        <v>42624</v>
      </c>
      <c r="BD70" s="243"/>
      <c r="BE70" s="243"/>
      <c r="BF70" s="243"/>
      <c r="BG70" s="245"/>
      <c r="BH70" s="243"/>
      <c r="BI70" s="243"/>
      <c r="BJ70" s="245" t="s">
        <v>425</v>
      </c>
      <c r="BK70" s="243" t="s">
        <v>426</v>
      </c>
    </row>
    <row r="71" spans="1:63" s="242" customFormat="1" ht="15" customHeight="1">
      <c r="A71" s="259"/>
      <c r="B71" s="267"/>
      <c r="C71" s="267"/>
      <c r="D71" s="267"/>
      <c r="E71" s="267"/>
      <c r="F71" s="267"/>
      <c r="G71" s="267"/>
      <c r="H71" s="267"/>
      <c r="I71" s="267"/>
      <c r="J71" s="267"/>
      <c r="K71" s="267"/>
      <c r="L71" s="267"/>
      <c r="M71" s="267"/>
      <c r="N71" s="267"/>
      <c r="O71" s="267"/>
      <c r="P71" s="267"/>
      <c r="Q71" s="267"/>
      <c r="R71" s="267"/>
      <c r="S71" s="267"/>
      <c r="T71" s="267"/>
      <c r="U71" s="267"/>
      <c r="V71" s="267"/>
      <c r="W71" s="267"/>
      <c r="X71" s="267"/>
      <c r="Y71" s="267"/>
      <c r="Z71" s="267"/>
      <c r="AA71" s="267"/>
      <c r="AB71" s="267"/>
      <c r="AC71" s="267"/>
      <c r="AD71" s="267"/>
      <c r="AE71" s="267"/>
      <c r="AF71" s="267"/>
      <c r="AG71" s="267"/>
      <c r="AH71" s="267"/>
      <c r="AI71" s="267"/>
      <c r="AJ71" s="267"/>
      <c r="AK71" s="267"/>
      <c r="AL71" s="267"/>
      <c r="AM71" s="267"/>
      <c r="AN71" s="267"/>
      <c r="AO71" s="267"/>
      <c r="AP71" s="267"/>
      <c r="AQ71" s="267"/>
      <c r="AR71" s="267"/>
      <c r="AS71" s="267"/>
      <c r="AT71" s="267"/>
      <c r="AU71" s="267"/>
      <c r="AV71" s="267"/>
      <c r="AW71" s="267"/>
      <c r="AX71" s="267"/>
      <c r="AY71" s="267"/>
      <c r="AZ71" s="267"/>
      <c r="BA71" s="261"/>
      <c r="BB71" s="280">
        <f t="shared" ca="1" si="0"/>
        <v>12</v>
      </c>
      <c r="BC71" s="279">
        <f t="shared" ca="1" si="1"/>
        <v>42625</v>
      </c>
      <c r="BD71" s="243"/>
      <c r="BE71" s="243"/>
      <c r="BF71" s="243"/>
      <c r="BG71" s="245"/>
      <c r="BH71" s="243"/>
      <c r="BI71" s="243"/>
      <c r="BJ71" s="245" t="s">
        <v>427</v>
      </c>
      <c r="BK71" s="243" t="s">
        <v>428</v>
      </c>
    </row>
    <row r="72" spans="1:63" s="242" customFormat="1" ht="20.25" customHeight="1">
      <c r="A72" s="259"/>
      <c r="B72" s="267"/>
      <c r="C72" s="267"/>
      <c r="D72" s="267"/>
      <c r="E72" s="267"/>
      <c r="F72" s="267"/>
      <c r="G72" s="267"/>
      <c r="H72" s="267"/>
      <c r="I72" s="267"/>
      <c r="J72" s="267"/>
      <c r="K72" s="267"/>
      <c r="L72" s="267"/>
      <c r="M72" s="267"/>
      <c r="N72" s="267"/>
      <c r="O72" s="267"/>
      <c r="P72" s="267"/>
      <c r="Q72" s="267"/>
      <c r="R72" s="267"/>
      <c r="S72" s="267"/>
      <c r="T72" s="267"/>
      <c r="U72" s="267"/>
      <c r="V72" s="267"/>
      <c r="W72" s="267"/>
      <c r="X72" s="267"/>
      <c r="Y72" s="267"/>
      <c r="Z72" s="267"/>
      <c r="AA72" s="267"/>
      <c r="AB72" s="267"/>
      <c r="AC72" s="267"/>
      <c r="AD72" s="267"/>
      <c r="AE72" s="267"/>
      <c r="AF72" s="267"/>
      <c r="AG72" s="267"/>
      <c r="AH72" s="267"/>
      <c r="AI72" s="267"/>
      <c r="AJ72" s="267"/>
      <c r="AK72" s="267"/>
      <c r="AL72" s="267"/>
      <c r="AM72" s="267"/>
      <c r="AN72" s="267"/>
      <c r="AO72" s="267"/>
      <c r="AP72" s="267"/>
      <c r="AQ72" s="267"/>
      <c r="AR72" s="267"/>
      <c r="AS72" s="267"/>
      <c r="AT72" s="267"/>
      <c r="AU72" s="267"/>
      <c r="AV72" s="267"/>
      <c r="AW72" s="267"/>
      <c r="AX72" s="267"/>
      <c r="AY72" s="285"/>
      <c r="AZ72" s="260"/>
      <c r="BA72" s="261"/>
      <c r="BB72" s="280">
        <f t="shared" ca="1" si="0"/>
        <v>13</v>
      </c>
      <c r="BC72" s="279">
        <f t="shared" ca="1" si="1"/>
        <v>42626</v>
      </c>
      <c r="BD72" s="243"/>
      <c r="BE72" s="243"/>
      <c r="BF72" s="243"/>
      <c r="BG72" s="245"/>
      <c r="BH72" s="243"/>
      <c r="BI72" s="243"/>
      <c r="BJ72" s="245" t="s">
        <v>429</v>
      </c>
      <c r="BK72" s="243" t="s">
        <v>430</v>
      </c>
    </row>
    <row r="73" spans="1:63" s="242" customFormat="1" ht="15.75">
      <c r="A73" s="259"/>
      <c r="B73" s="461" t="s">
        <v>431</v>
      </c>
      <c r="C73" s="461"/>
      <c r="D73" s="461"/>
      <c r="E73" s="461"/>
      <c r="F73" s="461"/>
      <c r="G73" s="461"/>
      <c r="H73" s="438" t="s">
        <v>424</v>
      </c>
      <c r="I73" s="438"/>
      <c r="J73" s="438"/>
      <c r="K73" s="438"/>
      <c r="L73" s="438"/>
      <c r="M73" s="438"/>
      <c r="N73" s="438"/>
      <c r="O73" s="438"/>
      <c r="P73" s="438"/>
      <c r="Q73" s="438"/>
      <c r="R73" s="438"/>
      <c r="S73" s="438"/>
      <c r="T73" s="438"/>
      <c r="U73" s="438"/>
      <c r="V73" s="267"/>
      <c r="W73" s="267"/>
      <c r="X73" s="267"/>
      <c r="Y73" s="267"/>
      <c r="Z73" s="267"/>
      <c r="AA73" s="267"/>
      <c r="AB73" s="267"/>
      <c r="AC73" s="267"/>
      <c r="AD73" s="267"/>
      <c r="AE73" s="267"/>
      <c r="AF73" s="267"/>
      <c r="AG73" s="267"/>
      <c r="AH73" s="267"/>
      <c r="AI73" s="267"/>
      <c r="AJ73" s="267"/>
      <c r="AK73" s="267"/>
      <c r="AL73" s="267"/>
      <c r="AM73" s="267"/>
      <c r="AN73" s="267"/>
      <c r="AO73" s="267"/>
      <c r="AP73" s="267"/>
      <c r="AQ73" s="462" t="s">
        <v>432</v>
      </c>
      <c r="AR73" s="463"/>
      <c r="AS73" s="463"/>
      <c r="AT73" s="463"/>
      <c r="AU73" s="463"/>
      <c r="AV73" s="463"/>
      <c r="AW73" s="267"/>
      <c r="AX73" s="286" t="s">
        <v>34</v>
      </c>
      <c r="AY73" s="287"/>
      <c r="AZ73" s="288"/>
      <c r="BA73" s="261"/>
      <c r="BB73" s="280">
        <f t="shared" ca="1" si="0"/>
        <v>14</v>
      </c>
      <c r="BC73" s="279">
        <f t="shared" ca="1" si="1"/>
        <v>42627</v>
      </c>
      <c r="BD73" s="243"/>
      <c r="BE73" s="243"/>
      <c r="BF73" s="243"/>
      <c r="BG73" s="245"/>
      <c r="BH73" s="243"/>
      <c r="BI73" s="243"/>
      <c r="BJ73" s="245" t="s">
        <v>433</v>
      </c>
      <c r="BK73" s="243" t="s">
        <v>434</v>
      </c>
    </row>
    <row r="74" spans="1:63" s="242" customFormat="1" ht="15">
      <c r="A74" s="259"/>
      <c r="B74" s="451" t="s">
        <v>435</v>
      </c>
      <c r="C74" s="451"/>
      <c r="D74" s="451"/>
      <c r="E74" s="451"/>
      <c r="F74" s="451"/>
      <c r="G74" s="451"/>
      <c r="H74" s="451"/>
      <c r="I74" s="451"/>
      <c r="J74" s="451"/>
      <c r="K74" s="468" t="str">
        <f>IF(Калкулатор!K22="НЕ","Без застраховка",Калкулатор!K22&amp;" "&amp;"-"&amp;" "&amp;Калкулатор!K24)</f>
        <v>Без застраховка</v>
      </c>
      <c r="L74" s="468"/>
      <c r="M74" s="468"/>
      <c r="N74" s="468"/>
      <c r="O74" s="468"/>
      <c r="P74" s="468"/>
      <c r="Q74" s="468"/>
      <c r="R74" s="468"/>
      <c r="S74" s="468"/>
      <c r="T74" s="468"/>
      <c r="U74" s="468"/>
      <c r="V74" s="468"/>
      <c r="W74" s="468"/>
      <c r="X74" s="468"/>
      <c r="Y74" s="468"/>
      <c r="Z74" s="468"/>
      <c r="AA74" s="468"/>
      <c r="AB74" s="468"/>
      <c r="AC74" s="468"/>
      <c r="AD74" s="468"/>
      <c r="AE74" s="468"/>
      <c r="AF74" s="289"/>
      <c r="AG74" s="260"/>
      <c r="AH74" s="263"/>
      <c r="AI74" s="263"/>
      <c r="AJ74" s="263"/>
      <c r="AK74" s="263"/>
      <c r="AL74" s="263"/>
      <c r="AM74" s="263"/>
      <c r="AN74" s="263"/>
      <c r="AO74" s="289"/>
      <c r="AP74" s="289"/>
      <c r="AQ74" s="267"/>
      <c r="AR74" s="267"/>
      <c r="AS74" s="267"/>
      <c r="AT74" s="267"/>
      <c r="AU74" s="267"/>
      <c r="AV74" s="267"/>
      <c r="AW74" s="267"/>
      <c r="AX74" s="267"/>
      <c r="AY74" s="267"/>
      <c r="AZ74" s="267"/>
      <c r="BA74" s="261"/>
      <c r="BB74" s="280">
        <f t="shared" ca="1" si="0"/>
        <v>15</v>
      </c>
      <c r="BC74" s="279">
        <f t="shared" ca="1" si="1"/>
        <v>42628</v>
      </c>
      <c r="BD74" s="243"/>
      <c r="BE74" s="243"/>
      <c r="BF74" s="243"/>
      <c r="BG74" s="245"/>
      <c r="BH74" s="243"/>
      <c r="BI74" s="243"/>
      <c r="BJ74" s="245" t="s">
        <v>436</v>
      </c>
      <c r="BK74" s="243" t="s">
        <v>437</v>
      </c>
    </row>
    <row r="75" spans="1:63" s="242" customFormat="1" ht="15" customHeight="1">
      <c r="A75" s="259"/>
      <c r="B75" s="267"/>
      <c r="C75" s="267"/>
      <c r="D75" s="267"/>
      <c r="E75" s="267"/>
      <c r="F75" s="267"/>
      <c r="G75" s="267"/>
      <c r="H75" s="267"/>
      <c r="I75" s="267"/>
      <c r="J75" s="267"/>
      <c r="K75" s="267"/>
      <c r="L75" s="267"/>
      <c r="M75" s="267"/>
      <c r="N75" s="267"/>
      <c r="O75" s="267"/>
      <c r="P75" s="267"/>
      <c r="Q75" s="267"/>
      <c r="R75" s="267"/>
      <c r="S75" s="267"/>
      <c r="T75" s="267"/>
      <c r="U75" s="267"/>
      <c r="V75" s="267"/>
      <c r="W75" s="267"/>
      <c r="X75" s="267"/>
      <c r="Y75" s="267"/>
      <c r="Z75" s="267"/>
      <c r="AA75" s="267"/>
      <c r="AB75" s="267"/>
      <c r="AC75" s="267"/>
      <c r="AD75" s="267"/>
      <c r="AE75" s="267"/>
      <c r="AF75" s="267"/>
      <c r="AG75" s="267"/>
      <c r="AH75" s="267"/>
      <c r="AI75" s="267"/>
      <c r="AJ75" s="267"/>
      <c r="AK75" s="267"/>
      <c r="AL75" s="267"/>
      <c r="AM75" s="267"/>
      <c r="AN75" s="267"/>
      <c r="AO75" s="267"/>
      <c r="AP75" s="267"/>
      <c r="AQ75" s="469" t="s">
        <v>438</v>
      </c>
      <c r="AR75" s="469"/>
      <c r="AS75" s="469"/>
      <c r="AT75" s="469"/>
      <c r="AU75" s="469"/>
      <c r="AV75" s="469"/>
      <c r="AW75" s="267"/>
      <c r="AX75" s="457" t="str">
        <f>Sheet2!I2</f>
        <v>M1</v>
      </c>
      <c r="AY75" s="458"/>
      <c r="AZ75" s="459"/>
      <c r="BA75" s="261"/>
      <c r="BB75" s="280">
        <f t="shared" ca="1" si="0"/>
        <v>16</v>
      </c>
      <c r="BC75" s="279">
        <f t="shared" ca="1" si="1"/>
        <v>42629</v>
      </c>
      <c r="BD75" s="243"/>
      <c r="BE75" s="243"/>
      <c r="BF75" s="243"/>
      <c r="BG75" s="245"/>
      <c r="BH75" s="243"/>
      <c r="BI75" s="243"/>
      <c r="BJ75" s="245" t="s">
        <v>439</v>
      </c>
      <c r="BK75" s="243" t="s">
        <v>440</v>
      </c>
    </row>
    <row r="76" spans="1:63" s="242" customFormat="1" ht="15">
      <c r="A76" s="259"/>
      <c r="B76" s="460" t="s">
        <v>441</v>
      </c>
      <c r="C76" s="460"/>
      <c r="D76" s="460"/>
      <c r="E76" s="447" t="s">
        <v>570</v>
      </c>
      <c r="F76" s="447"/>
      <c r="G76" s="447"/>
      <c r="H76" s="447"/>
      <c r="I76" s="447"/>
      <c r="J76" s="447"/>
      <c r="K76" s="447"/>
      <c r="L76" s="447"/>
      <c r="M76" s="447"/>
      <c r="N76" s="447"/>
      <c r="O76" s="447"/>
      <c r="P76" s="447"/>
      <c r="Q76" s="447"/>
      <c r="R76" s="447"/>
      <c r="S76" s="447"/>
      <c r="T76" s="447"/>
      <c r="U76" s="447"/>
      <c r="V76" s="447"/>
      <c r="W76" s="447"/>
      <c r="X76" s="447"/>
      <c r="Y76" s="447"/>
      <c r="Z76" s="447"/>
      <c r="AA76" s="447"/>
      <c r="AB76" s="447"/>
      <c r="AC76" s="447"/>
      <c r="AD76" s="447"/>
      <c r="AE76" s="447"/>
      <c r="AF76" s="447"/>
      <c r="AG76" s="447"/>
      <c r="AH76" s="447"/>
      <c r="AI76" s="447"/>
      <c r="AJ76" s="447"/>
      <c r="AK76" s="447"/>
      <c r="AL76" s="447"/>
      <c r="AM76" s="447"/>
      <c r="AN76" s="447"/>
      <c r="AO76" s="447"/>
      <c r="AP76" s="289"/>
      <c r="AQ76" s="289"/>
      <c r="AR76" s="289"/>
      <c r="AS76" s="289"/>
      <c r="AT76" s="289"/>
      <c r="AU76" s="289"/>
      <c r="AV76" s="289"/>
      <c r="AW76" s="289"/>
      <c r="AX76" s="289"/>
      <c r="AY76" s="285"/>
      <c r="AZ76" s="260"/>
      <c r="BA76" s="261"/>
      <c r="BB76" s="280">
        <f t="shared" ca="1" si="0"/>
        <v>17</v>
      </c>
      <c r="BC76" s="279">
        <f t="shared" ca="1" si="1"/>
        <v>42630</v>
      </c>
      <c r="BD76" s="243"/>
      <c r="BE76" s="243"/>
      <c r="BF76" s="243"/>
      <c r="BG76" s="245"/>
      <c r="BH76" s="243"/>
      <c r="BI76" s="243"/>
      <c r="BJ76" s="245" t="s">
        <v>442</v>
      </c>
      <c r="BK76" s="243" t="s">
        <v>443</v>
      </c>
    </row>
    <row r="77" spans="1:63" s="242" customFormat="1" ht="15">
      <c r="A77" s="259"/>
      <c r="B77" s="290"/>
      <c r="C77" s="290"/>
      <c r="D77" s="290"/>
      <c r="E77" s="464" t="s">
        <v>444</v>
      </c>
      <c r="F77" s="464"/>
      <c r="G77" s="464"/>
      <c r="H77" s="464"/>
      <c r="I77" s="464"/>
      <c r="J77" s="464"/>
      <c r="K77" s="464"/>
      <c r="L77" s="464"/>
      <c r="M77" s="464"/>
      <c r="N77" s="464"/>
      <c r="O77" s="464"/>
      <c r="P77" s="464"/>
      <c r="Q77" s="464"/>
      <c r="R77" s="464"/>
      <c r="S77" s="464"/>
      <c r="T77" s="464"/>
      <c r="U77" s="464"/>
      <c r="V77" s="464"/>
      <c r="W77" s="464"/>
      <c r="X77" s="464"/>
      <c r="Y77" s="464"/>
      <c r="Z77" s="464"/>
      <c r="AA77" s="464"/>
      <c r="AB77" s="464"/>
      <c r="AC77" s="464"/>
      <c r="AD77" s="464"/>
      <c r="AE77" s="464"/>
      <c r="AF77" s="464"/>
      <c r="AG77" s="464"/>
      <c r="AH77" s="464"/>
      <c r="AI77" s="464"/>
      <c r="AJ77" s="464"/>
      <c r="AK77" s="464"/>
      <c r="AL77" s="464"/>
      <c r="AM77" s="464"/>
      <c r="AN77" s="464"/>
      <c r="AO77" s="464"/>
      <c r="AP77" s="291"/>
      <c r="AQ77" s="291"/>
      <c r="AR77" s="291"/>
      <c r="AS77" s="291"/>
      <c r="AT77" s="291"/>
      <c r="AU77" s="292"/>
      <c r="AV77" s="292"/>
      <c r="AW77" s="292"/>
      <c r="AX77" s="292"/>
      <c r="AY77" s="292"/>
      <c r="AZ77" s="284"/>
      <c r="BA77" s="261"/>
      <c r="BB77" s="280">
        <f t="shared" ca="1" si="0"/>
        <v>18</v>
      </c>
      <c r="BC77" s="279">
        <f t="shared" ca="1" si="1"/>
        <v>42631</v>
      </c>
      <c r="BD77" s="243"/>
      <c r="BE77" s="243"/>
      <c r="BF77" s="243"/>
      <c r="BG77" s="245"/>
      <c r="BH77" s="243"/>
      <c r="BI77" s="243"/>
      <c r="BJ77" s="245" t="s">
        <v>445</v>
      </c>
      <c r="BK77" s="243" t="s">
        <v>446</v>
      </c>
    </row>
    <row r="78" spans="1:63" s="242" customFormat="1" ht="15">
      <c r="A78" s="259"/>
      <c r="B78" s="465" t="s">
        <v>441</v>
      </c>
      <c r="C78" s="465"/>
      <c r="D78" s="465"/>
      <c r="E78" s="466"/>
      <c r="F78" s="466"/>
      <c r="G78" s="466"/>
      <c r="H78" s="466"/>
      <c r="I78" s="466"/>
      <c r="J78" s="466"/>
      <c r="K78" s="466"/>
      <c r="L78" s="466"/>
      <c r="M78" s="466"/>
      <c r="N78" s="466"/>
      <c r="O78" s="466"/>
      <c r="P78" s="466"/>
      <c r="Q78" s="466"/>
      <c r="R78" s="466"/>
      <c r="S78" s="466"/>
      <c r="T78" s="466"/>
      <c r="U78" s="466"/>
      <c r="V78" s="466"/>
      <c r="W78" s="466"/>
      <c r="X78" s="466"/>
      <c r="Y78" s="466"/>
      <c r="Z78" s="466"/>
      <c r="AA78" s="466"/>
      <c r="AB78" s="466"/>
      <c r="AC78" s="466"/>
      <c r="AD78" s="466"/>
      <c r="AE78" s="466"/>
      <c r="AF78" s="466"/>
      <c r="AG78" s="466"/>
      <c r="AH78" s="466"/>
      <c r="AI78" s="466"/>
      <c r="AJ78" s="466"/>
      <c r="AK78" s="466"/>
      <c r="AL78" s="466"/>
      <c r="AM78" s="466"/>
      <c r="AN78" s="466"/>
      <c r="AO78" s="466"/>
      <c r="AP78" s="291"/>
      <c r="AQ78" s="291"/>
      <c r="AR78" s="291"/>
      <c r="AS78" s="291"/>
      <c r="AT78" s="291"/>
      <c r="AU78" s="292"/>
      <c r="AV78" s="292"/>
      <c r="AW78" s="292"/>
      <c r="AX78" s="292"/>
      <c r="AY78" s="284"/>
      <c r="AZ78" s="284"/>
      <c r="BA78" s="261"/>
      <c r="BB78" s="280">
        <f t="shared" ca="1" si="0"/>
        <v>19</v>
      </c>
      <c r="BC78" s="279">
        <f t="shared" ca="1" si="1"/>
        <v>42632</v>
      </c>
      <c r="BD78" s="243"/>
      <c r="BE78" s="243"/>
      <c r="BF78" s="243"/>
      <c r="BG78" s="245"/>
      <c r="BH78" s="243"/>
      <c r="BI78" s="243"/>
      <c r="BJ78" s="245" t="s">
        <v>447</v>
      </c>
      <c r="BK78" s="243" t="s">
        <v>448</v>
      </c>
    </row>
    <row r="79" spans="1:63" s="242" customFormat="1" ht="15">
      <c r="A79" s="259"/>
      <c r="B79" s="290"/>
      <c r="C79" s="290"/>
      <c r="D79" s="290"/>
      <c r="E79" s="464" t="s">
        <v>444</v>
      </c>
      <c r="F79" s="464"/>
      <c r="G79" s="464"/>
      <c r="H79" s="464"/>
      <c r="I79" s="464"/>
      <c r="J79" s="464"/>
      <c r="K79" s="464"/>
      <c r="L79" s="464"/>
      <c r="M79" s="464"/>
      <c r="N79" s="464"/>
      <c r="O79" s="464"/>
      <c r="P79" s="464"/>
      <c r="Q79" s="464"/>
      <c r="R79" s="464"/>
      <c r="S79" s="464"/>
      <c r="T79" s="464"/>
      <c r="U79" s="464"/>
      <c r="V79" s="464"/>
      <c r="W79" s="464"/>
      <c r="X79" s="464"/>
      <c r="Y79" s="464"/>
      <c r="Z79" s="464"/>
      <c r="AA79" s="464"/>
      <c r="AB79" s="464"/>
      <c r="AC79" s="464"/>
      <c r="AD79" s="464"/>
      <c r="AE79" s="464"/>
      <c r="AF79" s="464"/>
      <c r="AG79" s="464"/>
      <c r="AH79" s="464"/>
      <c r="AI79" s="464"/>
      <c r="AJ79" s="464"/>
      <c r="AK79" s="464"/>
      <c r="AL79" s="464"/>
      <c r="AM79" s="464"/>
      <c r="AN79" s="464"/>
      <c r="AO79" s="464"/>
      <c r="AP79" s="290"/>
      <c r="AQ79" s="290"/>
      <c r="AR79" s="290"/>
      <c r="AS79" s="290"/>
      <c r="AT79" s="290"/>
      <c r="AU79" s="290"/>
      <c r="AV79" s="290"/>
      <c r="AW79" s="290"/>
      <c r="AX79" s="290"/>
      <c r="AY79" s="284"/>
      <c r="AZ79" s="284"/>
      <c r="BA79" s="261"/>
      <c r="BB79" s="280">
        <f t="shared" ca="1" si="0"/>
        <v>20</v>
      </c>
      <c r="BC79" s="279">
        <f t="shared" ca="1" si="1"/>
        <v>42633</v>
      </c>
      <c r="BD79" s="243"/>
      <c r="BE79" s="243"/>
      <c r="BF79" s="243"/>
      <c r="BG79" s="245"/>
      <c r="BH79" s="243"/>
      <c r="BI79" s="243"/>
      <c r="BJ79" s="245" t="s">
        <v>449</v>
      </c>
      <c r="BK79" s="243" t="s">
        <v>450</v>
      </c>
    </row>
    <row r="80" spans="1:63" s="242" customFormat="1" ht="15">
      <c r="A80" s="259"/>
      <c r="B80" s="465" t="s">
        <v>451</v>
      </c>
      <c r="C80" s="465"/>
      <c r="D80" s="465"/>
      <c r="E80" s="465"/>
      <c r="F80" s="465"/>
      <c r="G80" s="465"/>
      <c r="H80" s="465"/>
      <c r="I80" s="293"/>
      <c r="J80" s="293"/>
      <c r="K80" s="293"/>
      <c r="L80" s="293"/>
      <c r="M80" s="284"/>
      <c r="N80" s="284"/>
      <c r="O80" s="467">
        <f>Калкулатор!K18</f>
        <v>1000</v>
      </c>
      <c r="P80" s="467"/>
      <c r="Q80" s="467"/>
      <c r="R80" s="284" t="s">
        <v>373</v>
      </c>
      <c r="S80" s="284"/>
      <c r="T80" s="284"/>
      <c r="U80" s="284"/>
      <c r="V80" s="284" t="s">
        <v>452</v>
      </c>
      <c r="W80" s="290"/>
      <c r="X80" s="290"/>
      <c r="Y80" s="290"/>
      <c r="Z80" s="290"/>
      <c r="AA80" s="290"/>
      <c r="AB80" s="290"/>
      <c r="AC80" s="290"/>
      <c r="AD80" s="290"/>
      <c r="AE80" s="290"/>
      <c r="AF80" s="290"/>
      <c r="AG80" s="290"/>
      <c r="AH80" s="290"/>
      <c r="AI80" s="290"/>
      <c r="AJ80" s="290"/>
      <c r="AK80" s="284"/>
      <c r="AL80" s="284"/>
      <c r="AM80" s="284"/>
      <c r="AN80" s="294"/>
      <c r="AO80" s="284" t="s">
        <v>453</v>
      </c>
      <c r="AP80" s="284"/>
      <c r="AQ80" s="284"/>
      <c r="AR80" s="284"/>
      <c r="AS80" s="284"/>
      <c r="AT80" s="284"/>
      <c r="AU80" s="284"/>
      <c r="AV80" s="284"/>
      <c r="AW80" s="284"/>
      <c r="AX80" s="294"/>
      <c r="AY80" s="284"/>
      <c r="AZ80" s="284"/>
      <c r="BA80" s="261"/>
      <c r="BB80" s="280">
        <f t="shared" ca="1" si="0"/>
        <v>21</v>
      </c>
      <c r="BC80" s="279">
        <f t="shared" ca="1" si="1"/>
        <v>42634</v>
      </c>
      <c r="BD80" s="243"/>
      <c r="BE80" s="243"/>
      <c r="BF80" s="243"/>
      <c r="BG80" s="245"/>
      <c r="BH80" s="243"/>
      <c r="BI80" s="243"/>
      <c r="BJ80" s="245" t="s">
        <v>454</v>
      </c>
      <c r="BK80" s="243" t="s">
        <v>455</v>
      </c>
    </row>
    <row r="81" spans="1:63" s="242" customFormat="1" ht="15">
      <c r="A81" s="259"/>
      <c r="B81" s="465" t="s">
        <v>456</v>
      </c>
      <c r="C81" s="465"/>
      <c r="D81" s="465"/>
      <c r="E81" s="465"/>
      <c r="F81" s="465"/>
      <c r="G81" s="465"/>
      <c r="H81" s="465"/>
      <c r="I81" s="465"/>
      <c r="J81" s="465"/>
      <c r="K81" s="451"/>
      <c r="L81" s="451"/>
      <c r="M81" s="284"/>
      <c r="N81" s="284"/>
      <c r="O81" s="470">
        <f>Калкулатор!K20</f>
        <v>0</v>
      </c>
      <c r="P81" s="470"/>
      <c r="Q81" s="470"/>
      <c r="R81" s="284" t="s">
        <v>373</v>
      </c>
      <c r="S81" s="284"/>
      <c r="T81" s="284"/>
      <c r="U81" s="284"/>
      <c r="V81" s="290"/>
      <c r="W81" s="284"/>
      <c r="X81" s="284"/>
      <c r="Y81" s="284"/>
      <c r="Z81" s="284"/>
      <c r="AA81" s="284"/>
      <c r="AB81" s="284"/>
      <c r="AC81" s="284"/>
      <c r="AD81" s="284"/>
      <c r="AE81" s="284"/>
      <c r="AF81" s="284"/>
      <c r="AG81" s="284"/>
      <c r="AH81" s="284"/>
      <c r="AI81" s="284"/>
      <c r="AJ81" s="284"/>
      <c r="AK81" s="290"/>
      <c r="AL81" s="290"/>
      <c r="AM81" s="290"/>
      <c r="AN81" s="290"/>
      <c r="AO81" s="294"/>
      <c r="AP81" s="294"/>
      <c r="AQ81" s="294"/>
      <c r="AR81" s="294"/>
      <c r="AS81" s="294"/>
      <c r="AT81" s="294"/>
      <c r="AU81" s="294"/>
      <c r="AV81" s="294"/>
      <c r="AW81" s="294"/>
      <c r="AX81" s="294"/>
      <c r="AY81" s="294"/>
      <c r="AZ81" s="284"/>
      <c r="BA81" s="261"/>
      <c r="BB81" s="243"/>
      <c r="BC81" s="243"/>
      <c r="BD81" s="243"/>
      <c r="BE81" s="243"/>
      <c r="BF81" s="243"/>
      <c r="BG81" s="245"/>
      <c r="BH81" s="243"/>
      <c r="BI81" s="243"/>
      <c r="BJ81" s="245" t="s">
        <v>457</v>
      </c>
      <c r="BK81" s="243" t="s">
        <v>458</v>
      </c>
    </row>
    <row r="82" spans="1:63" s="242" customFormat="1" ht="15.75">
      <c r="A82" s="259"/>
      <c r="B82" s="291" t="s">
        <v>459</v>
      </c>
      <c r="C82" s="291"/>
      <c r="D82" s="291"/>
      <c r="E82" s="291"/>
      <c r="F82" s="291"/>
      <c r="G82" s="291"/>
      <c r="H82" s="291"/>
      <c r="I82" s="291"/>
      <c r="J82" s="293"/>
      <c r="K82" s="293"/>
      <c r="L82" s="293"/>
      <c r="M82" s="284"/>
      <c r="N82" s="284"/>
      <c r="O82" s="470"/>
      <c r="P82" s="470"/>
      <c r="Q82" s="470"/>
      <c r="R82" s="284" t="s">
        <v>373</v>
      </c>
      <c r="S82" s="284"/>
      <c r="T82" s="284"/>
      <c r="U82" s="284"/>
      <c r="V82" s="453" t="s">
        <v>460</v>
      </c>
      <c r="W82" s="453"/>
      <c r="X82" s="453"/>
      <c r="Y82" s="453"/>
      <c r="Z82" s="453"/>
      <c r="AA82" s="453"/>
      <c r="AB82" s="453"/>
      <c r="AC82" s="453"/>
      <c r="AD82" s="472">
        <f>Калкулатор!K32</f>
        <v>12</v>
      </c>
      <c r="AE82" s="473"/>
      <c r="AF82" s="473"/>
      <c r="AG82" s="284"/>
      <c r="AH82" s="284"/>
      <c r="AI82" s="284"/>
      <c r="AJ82" s="295"/>
      <c r="AK82" s="284"/>
      <c r="AL82" s="284"/>
      <c r="AM82" s="284"/>
      <c r="AN82" s="294"/>
      <c r="AO82" s="295" t="s">
        <v>461</v>
      </c>
      <c r="AP82" s="284"/>
      <c r="AQ82" s="284"/>
      <c r="AR82" s="284"/>
      <c r="AS82" s="284"/>
      <c r="AT82" s="467">
        <f>Калкулатор!K35</f>
        <v>93.33</v>
      </c>
      <c r="AU82" s="467"/>
      <c r="AV82" s="467"/>
      <c r="AW82" s="284" t="s">
        <v>373</v>
      </c>
      <c r="AX82" s="290"/>
      <c r="AY82" s="294"/>
      <c r="AZ82" s="290"/>
      <c r="BA82" s="261"/>
      <c r="BB82" s="243"/>
      <c r="BC82" s="243"/>
      <c r="BD82" s="243"/>
      <c r="BE82" s="243"/>
      <c r="BF82" s="243"/>
      <c r="BG82" s="245"/>
      <c r="BH82" s="243"/>
      <c r="BI82" s="243"/>
      <c r="BJ82" s="245" t="s">
        <v>462</v>
      </c>
      <c r="BK82" s="243" t="s">
        <v>463</v>
      </c>
    </row>
    <row r="83" spans="1:63" s="242" customFormat="1" ht="15.75">
      <c r="A83" s="259"/>
      <c r="B83" s="465" t="s">
        <v>464</v>
      </c>
      <c r="C83" s="465"/>
      <c r="D83" s="465"/>
      <c r="E83" s="465"/>
      <c r="F83" s="465"/>
      <c r="G83" s="465"/>
      <c r="H83" s="465"/>
      <c r="I83" s="465"/>
      <c r="J83" s="465"/>
      <c r="K83" s="465"/>
      <c r="L83" s="293"/>
      <c r="M83" s="284"/>
      <c r="N83" s="284"/>
      <c r="O83" s="470">
        <f>Калкулатор!K26</f>
        <v>0</v>
      </c>
      <c r="P83" s="470"/>
      <c r="Q83" s="470"/>
      <c r="R83" s="284" t="s">
        <v>373</v>
      </c>
      <c r="S83" s="284"/>
      <c r="T83" s="284"/>
      <c r="U83" s="284"/>
      <c r="V83" s="453" t="s">
        <v>465</v>
      </c>
      <c r="W83" s="453"/>
      <c r="X83" s="453"/>
      <c r="Y83" s="453"/>
      <c r="Z83" s="453"/>
      <c r="AA83" s="453"/>
      <c r="AB83" s="466">
        <v>7</v>
      </c>
      <c r="AC83" s="466"/>
      <c r="AD83" s="290"/>
      <c r="AE83" s="290"/>
      <c r="AF83" s="290"/>
      <c r="AG83" s="290"/>
      <c r="AH83" s="290"/>
      <c r="AI83" s="290"/>
      <c r="AJ83" s="290"/>
      <c r="AK83" s="290"/>
      <c r="AL83" s="290"/>
      <c r="AM83" s="290"/>
      <c r="AN83" s="294"/>
      <c r="AO83" s="295" t="s">
        <v>466</v>
      </c>
      <c r="AP83" s="295"/>
      <c r="AQ83" s="284"/>
      <c r="AR83" s="284"/>
      <c r="AS83" s="284"/>
      <c r="AT83" s="284"/>
      <c r="AU83" s="471">
        <f ca="1">VLOOKUP(AB83,BD50:BE53,2,0)</f>
        <v>42620</v>
      </c>
      <c r="AV83" s="471"/>
      <c r="AW83" s="471"/>
      <c r="AX83" s="471"/>
      <c r="AY83" s="471"/>
      <c r="AZ83" s="471"/>
      <c r="BA83" s="261"/>
      <c r="BB83" s="243"/>
      <c r="BC83" s="243"/>
      <c r="BD83" s="243"/>
      <c r="BE83" s="243"/>
      <c r="BF83" s="243"/>
      <c r="BG83" s="245"/>
      <c r="BH83" s="243"/>
      <c r="BI83" s="243"/>
      <c r="BJ83" s="245" t="s">
        <v>467</v>
      </c>
      <c r="BK83" s="243" t="s">
        <v>468</v>
      </c>
    </row>
    <row r="84" spans="1:63" s="242" customFormat="1" ht="15" customHeight="1">
      <c r="A84" s="259"/>
      <c r="B84" s="453" t="s">
        <v>469</v>
      </c>
      <c r="C84" s="453"/>
      <c r="D84" s="453"/>
      <c r="E84" s="453"/>
      <c r="F84" s="453"/>
      <c r="G84" s="453"/>
      <c r="H84" s="453"/>
      <c r="I84" s="453"/>
      <c r="J84" s="453"/>
      <c r="K84" s="453"/>
      <c r="L84" s="453"/>
      <c r="M84" s="453"/>
      <c r="N84" s="453"/>
      <c r="O84" s="470">
        <f>O80-O81+O82+O83</f>
        <v>1000</v>
      </c>
      <c r="P84" s="470"/>
      <c r="Q84" s="470"/>
      <c r="R84" s="284" t="s">
        <v>373</v>
      </c>
      <c r="S84" s="284"/>
      <c r="T84" s="284"/>
      <c r="U84" s="284"/>
      <c r="V84" s="453" t="s">
        <v>470</v>
      </c>
      <c r="W84" s="453"/>
      <c r="X84" s="453"/>
      <c r="Y84" s="453"/>
      <c r="Z84" s="453"/>
      <c r="AA84" s="453"/>
      <c r="AB84" s="453"/>
      <c r="AC84" s="453"/>
      <c r="AD84" s="453"/>
      <c r="AE84" s="453"/>
      <c r="AF84" s="453"/>
      <c r="AG84" s="453"/>
      <c r="AH84" s="453"/>
      <c r="AI84" s="467">
        <f>AT82*AD82</f>
        <v>1119.96</v>
      </c>
      <c r="AJ84" s="467"/>
      <c r="AK84" s="467"/>
      <c r="AL84" s="467"/>
      <c r="AM84" s="284" t="s">
        <v>373</v>
      </c>
      <c r="AN84" s="284"/>
      <c r="AO84" s="284"/>
      <c r="AP84" s="294"/>
      <c r="AQ84" s="294"/>
      <c r="AR84" s="294"/>
      <c r="AS84" s="294"/>
      <c r="AT84" s="294"/>
      <c r="AU84" s="294"/>
      <c r="AV84" s="294"/>
      <c r="AW84" s="294"/>
      <c r="AX84" s="294"/>
      <c r="AY84" s="294"/>
      <c r="AZ84" s="294"/>
      <c r="BA84" s="261"/>
      <c r="BB84" s="243"/>
      <c r="BC84" s="243"/>
      <c r="BD84" s="243"/>
      <c r="BE84" s="243"/>
      <c r="BF84" s="243"/>
      <c r="BG84" s="245"/>
      <c r="BH84" s="243"/>
      <c r="BI84" s="243"/>
      <c r="BJ84" s="245" t="s">
        <v>471</v>
      </c>
      <c r="BK84" s="243" t="s">
        <v>472</v>
      </c>
    </row>
    <row r="85" spans="1:63" s="242" customFormat="1" ht="15">
      <c r="A85" s="259"/>
      <c r="B85" s="290"/>
      <c r="C85" s="290"/>
      <c r="D85" s="290"/>
      <c r="E85" s="290"/>
      <c r="F85" s="290"/>
      <c r="G85" s="290"/>
      <c r="H85" s="290"/>
      <c r="I85" s="290"/>
      <c r="J85" s="290"/>
      <c r="K85" s="290"/>
      <c r="L85" s="290"/>
      <c r="M85" s="290"/>
      <c r="N85" s="290"/>
      <c r="O85" s="290"/>
      <c r="P85" s="290"/>
      <c r="Q85" s="290"/>
      <c r="R85" s="284"/>
      <c r="S85" s="284"/>
      <c r="T85" s="284"/>
      <c r="U85" s="284"/>
      <c r="V85" s="284"/>
      <c r="W85" s="284"/>
      <c r="X85" s="284"/>
      <c r="Y85" s="284"/>
      <c r="Z85" s="284"/>
      <c r="AA85" s="284"/>
      <c r="AB85" s="284"/>
      <c r="AC85" s="284"/>
      <c r="AD85" s="284"/>
      <c r="AE85" s="284"/>
      <c r="AF85" s="290"/>
      <c r="AG85" s="290"/>
      <c r="AH85" s="290"/>
      <c r="AI85" s="290"/>
      <c r="AJ85" s="290"/>
      <c r="AK85" s="290"/>
      <c r="AL85" s="290"/>
      <c r="AM85" s="290"/>
      <c r="AN85" s="290"/>
      <c r="AO85" s="290"/>
      <c r="AP85" s="294"/>
      <c r="AQ85" s="294"/>
      <c r="AR85" s="294"/>
      <c r="AS85" s="294"/>
      <c r="AT85" s="294"/>
      <c r="AU85" s="294"/>
      <c r="AV85" s="294"/>
      <c r="AW85" s="294"/>
      <c r="AX85" s="294"/>
      <c r="AY85" s="294"/>
      <c r="AZ85" s="294"/>
      <c r="BA85" s="261"/>
      <c r="BB85" s="243"/>
      <c r="BC85" s="243">
        <v>7</v>
      </c>
      <c r="BD85" s="243"/>
      <c r="BE85" s="243"/>
      <c r="BF85" s="243"/>
      <c r="BG85" s="245"/>
      <c r="BH85" s="243"/>
      <c r="BI85" s="243"/>
      <c r="BJ85" s="245" t="s">
        <v>473</v>
      </c>
      <c r="BK85" s="243" t="s">
        <v>474</v>
      </c>
    </row>
    <row r="86" spans="1:63" s="242" customFormat="1" ht="15">
      <c r="A86" s="259"/>
      <c r="B86" s="451" t="s">
        <v>475</v>
      </c>
      <c r="C86" s="451"/>
      <c r="D86" s="451"/>
      <c r="E86" s="451"/>
      <c r="F86" s="451"/>
      <c r="G86" s="475">
        <f>'Погасителен план'!E19</f>
        <v>0.21450251999999997</v>
      </c>
      <c r="H86" s="475"/>
      <c r="I86" s="475"/>
      <c r="J86" s="284" t="s">
        <v>476</v>
      </c>
      <c r="K86" s="293"/>
      <c r="L86" s="293"/>
      <c r="M86" s="284"/>
      <c r="N86" s="284"/>
      <c r="O86" s="284"/>
      <c r="P86" s="284"/>
      <c r="Q86" s="284"/>
      <c r="R86" s="284"/>
      <c r="S86" s="284"/>
      <c r="T86" s="284"/>
      <c r="U86" s="284"/>
      <c r="V86" s="451" t="s">
        <v>477</v>
      </c>
      <c r="W86" s="451"/>
      <c r="X86" s="475">
        <f>'Погасителен план'!E20</f>
        <v>0.2369</v>
      </c>
      <c r="Y86" s="475"/>
      <c r="Z86" s="475"/>
      <c r="AA86" s="284" t="s">
        <v>478</v>
      </c>
      <c r="AB86" s="293"/>
      <c r="AC86" s="293"/>
      <c r="AD86" s="293"/>
      <c r="AE86" s="293"/>
      <c r="AF86" s="293"/>
      <c r="AG86" s="284"/>
      <c r="AH86" s="284"/>
      <c r="AI86" s="284"/>
      <c r="AJ86" s="290"/>
      <c r="AK86" s="290"/>
      <c r="AL86" s="290"/>
      <c r="AM86" s="290"/>
      <c r="AN86" s="290"/>
      <c r="AO86" s="290"/>
      <c r="AP86" s="290"/>
      <c r="AQ86" s="290"/>
      <c r="AR86" s="290"/>
      <c r="AS86" s="290"/>
      <c r="AT86" s="284"/>
      <c r="AU86" s="284"/>
      <c r="AV86" s="284"/>
      <c r="AW86" s="284"/>
      <c r="AX86" s="284"/>
      <c r="AY86" s="284"/>
      <c r="AZ86" s="284"/>
      <c r="BA86" s="261"/>
      <c r="BB86" s="243"/>
      <c r="BC86" s="243">
        <v>14</v>
      </c>
      <c r="BD86" s="243"/>
      <c r="BE86" s="243"/>
      <c r="BF86" s="243"/>
      <c r="BG86" s="245"/>
      <c r="BH86" s="243"/>
      <c r="BI86" s="243"/>
      <c r="BJ86" s="245" t="s">
        <v>479</v>
      </c>
      <c r="BK86" s="243" t="s">
        <v>480</v>
      </c>
    </row>
    <row r="87" spans="1:63" s="242" customFormat="1" ht="15">
      <c r="A87" s="259"/>
      <c r="B87" s="284"/>
      <c r="C87" s="284"/>
      <c r="D87" s="284"/>
      <c r="E87" s="284"/>
      <c r="F87" s="284"/>
      <c r="G87" s="284"/>
      <c r="H87" s="284"/>
      <c r="I87" s="284"/>
      <c r="J87" s="284"/>
      <c r="K87" s="284"/>
      <c r="L87" s="284"/>
      <c r="M87" s="284"/>
      <c r="N87" s="284"/>
      <c r="O87" s="284"/>
      <c r="P87" s="284"/>
      <c r="Q87" s="284"/>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61"/>
      <c r="BB87" s="243"/>
      <c r="BC87" s="243">
        <v>21</v>
      </c>
      <c r="BD87" s="243"/>
      <c r="BE87" s="243"/>
      <c r="BF87" s="243"/>
      <c r="BG87" s="245"/>
      <c r="BH87" s="243"/>
      <c r="BI87" s="243"/>
      <c r="BJ87" s="245" t="s">
        <v>481</v>
      </c>
      <c r="BK87" s="243" t="s">
        <v>482</v>
      </c>
    </row>
    <row r="88" spans="1:63" s="242" customFormat="1" ht="15" customHeight="1">
      <c r="A88" s="296"/>
      <c r="B88" s="297"/>
      <c r="C88" s="297"/>
      <c r="D88" s="297"/>
      <c r="E88" s="297"/>
      <c r="F88" s="297"/>
      <c r="G88" s="297"/>
      <c r="H88" s="297"/>
      <c r="I88" s="297"/>
      <c r="J88" s="297"/>
      <c r="K88" s="297"/>
      <c r="L88" s="297"/>
      <c r="M88" s="297"/>
      <c r="N88" s="297"/>
      <c r="O88" s="297"/>
      <c r="P88" s="297"/>
      <c r="Q88" s="297"/>
      <c r="R88" s="297"/>
      <c r="S88" s="297"/>
      <c r="T88" s="297"/>
      <c r="U88" s="298"/>
      <c r="V88" s="297"/>
      <c r="W88" s="297"/>
      <c r="X88" s="297"/>
      <c r="Y88" s="297"/>
      <c r="Z88" s="297"/>
      <c r="AA88" s="297"/>
      <c r="AB88" s="297"/>
      <c r="AC88" s="297"/>
      <c r="AD88" s="297"/>
      <c r="AE88" s="297"/>
      <c r="AF88" s="297"/>
      <c r="AG88" s="297"/>
      <c r="AH88" s="297"/>
      <c r="AI88" s="297"/>
      <c r="AJ88" s="297"/>
      <c r="AK88" s="297"/>
      <c r="AL88" s="297"/>
      <c r="AM88" s="297"/>
      <c r="AN88" s="297"/>
      <c r="AO88" s="297"/>
      <c r="AP88" s="297"/>
      <c r="AQ88" s="297"/>
      <c r="AR88" s="297"/>
      <c r="AS88" s="297"/>
      <c r="AT88" s="297"/>
      <c r="AU88" s="297"/>
      <c r="AV88" s="297"/>
      <c r="AW88" s="297"/>
      <c r="AX88" s="297"/>
      <c r="AY88" s="297"/>
      <c r="AZ88" s="299"/>
      <c r="BA88" s="300"/>
      <c r="BB88" s="243"/>
      <c r="BC88" s="243">
        <v>1</v>
      </c>
      <c r="BD88" s="243"/>
      <c r="BE88" s="243"/>
      <c r="BF88" s="243"/>
      <c r="BG88" s="245"/>
      <c r="BH88" s="243"/>
      <c r="BI88" s="243"/>
      <c r="BJ88" s="245" t="s">
        <v>483</v>
      </c>
      <c r="BK88" s="243" t="s">
        <v>484</v>
      </c>
    </row>
    <row r="89" spans="1:63" s="242" customFormat="1" ht="15.75">
      <c r="A89" s="301"/>
      <c r="B89" s="302"/>
      <c r="C89" s="303"/>
      <c r="D89" s="303"/>
      <c r="E89" s="303"/>
      <c r="F89" s="303"/>
      <c r="G89" s="303"/>
      <c r="H89" s="303"/>
      <c r="I89" s="303"/>
      <c r="J89" s="303"/>
      <c r="K89" s="303"/>
      <c r="L89" s="303"/>
      <c r="M89" s="303"/>
      <c r="N89" s="303"/>
      <c r="O89" s="303"/>
      <c r="P89" s="303"/>
      <c r="Q89" s="303"/>
      <c r="R89" s="303"/>
      <c r="S89" s="302"/>
      <c r="T89" s="303"/>
      <c r="U89" s="303"/>
      <c r="V89" s="303"/>
      <c r="W89" s="303"/>
      <c r="X89" s="303"/>
      <c r="Y89" s="303"/>
      <c r="Z89" s="303"/>
      <c r="AA89" s="303"/>
      <c r="AB89" s="303"/>
      <c r="AC89" s="303"/>
      <c r="AD89" s="303"/>
      <c r="AE89" s="303"/>
      <c r="AF89" s="303"/>
      <c r="AG89" s="303"/>
      <c r="AH89" s="303"/>
      <c r="AI89" s="303"/>
      <c r="AJ89" s="302"/>
      <c r="AK89" s="303"/>
      <c r="AL89" s="303"/>
      <c r="AM89" s="303"/>
      <c r="AN89" s="303"/>
      <c r="AO89" s="303"/>
      <c r="AP89" s="303"/>
      <c r="AQ89" s="303"/>
      <c r="AR89" s="303"/>
      <c r="AS89" s="303"/>
      <c r="AT89" s="303"/>
      <c r="AU89" s="303"/>
      <c r="AV89" s="303"/>
      <c r="AW89" s="303"/>
      <c r="AX89" s="303"/>
      <c r="AY89" s="303"/>
      <c r="AZ89" s="284"/>
      <c r="BA89" s="261"/>
      <c r="BB89" s="243"/>
      <c r="BC89" s="243"/>
      <c r="BD89" s="243"/>
      <c r="BE89" s="243"/>
      <c r="BF89" s="243"/>
      <c r="BG89" s="245"/>
      <c r="BH89" s="243"/>
      <c r="BI89" s="243"/>
      <c r="BJ89" s="245" t="s">
        <v>485</v>
      </c>
      <c r="BK89" s="243" t="s">
        <v>486</v>
      </c>
    </row>
    <row r="90" spans="1:63" s="242" customFormat="1" ht="15.75">
      <c r="A90" s="301"/>
      <c r="B90" s="302"/>
      <c r="C90" s="304"/>
      <c r="D90" s="304"/>
      <c r="E90" s="304"/>
      <c r="F90" s="304"/>
      <c r="G90" s="304"/>
      <c r="H90" s="304"/>
      <c r="I90" s="304"/>
      <c r="J90" s="304"/>
      <c r="K90" s="304"/>
      <c r="L90" s="304"/>
      <c r="M90" s="304"/>
      <c r="N90" s="304"/>
      <c r="O90" s="304"/>
      <c r="P90" s="304"/>
      <c r="Q90" s="305"/>
      <c r="R90" s="304"/>
      <c r="S90" s="304"/>
      <c r="T90" s="304"/>
      <c r="U90" s="304"/>
      <c r="V90" s="304"/>
      <c r="W90" s="304"/>
      <c r="X90" s="304"/>
      <c r="Y90" s="304"/>
      <c r="Z90" s="304"/>
      <c r="AA90" s="304"/>
      <c r="AB90" s="304"/>
      <c r="AC90" s="304"/>
      <c r="AD90" s="304"/>
      <c r="AE90" s="304"/>
      <c r="AF90" s="304"/>
      <c r="AG90" s="304"/>
      <c r="AH90" s="305"/>
      <c r="AI90" s="304"/>
      <c r="AJ90" s="304"/>
      <c r="AK90" s="304"/>
      <c r="AL90" s="304"/>
      <c r="AM90" s="304"/>
      <c r="AN90" s="304"/>
      <c r="AO90" s="304"/>
      <c r="AP90" s="304"/>
      <c r="AQ90" s="304"/>
      <c r="AR90" s="304"/>
      <c r="AS90" s="304"/>
      <c r="AT90" s="304"/>
      <c r="AU90" s="304"/>
      <c r="AV90" s="304"/>
      <c r="AW90" s="304"/>
      <c r="AX90" s="304"/>
      <c r="AY90" s="304"/>
      <c r="AZ90" s="284"/>
      <c r="BA90" s="261"/>
      <c r="BB90" s="243"/>
      <c r="BC90" s="243"/>
      <c r="BD90" s="243"/>
      <c r="BE90" s="243"/>
      <c r="BF90" s="243"/>
      <c r="BG90" s="245"/>
      <c r="BH90" s="243"/>
      <c r="BI90" s="243"/>
      <c r="BJ90" s="245" t="s">
        <v>487</v>
      </c>
      <c r="BK90" s="243" t="s">
        <v>488</v>
      </c>
    </row>
    <row r="91" spans="1:63" s="242" customFormat="1" ht="14.25" customHeight="1">
      <c r="A91" s="301"/>
      <c r="B91" s="306"/>
      <c r="C91" s="304"/>
      <c r="D91" s="304"/>
      <c r="E91" s="304"/>
      <c r="F91" s="304"/>
      <c r="G91" s="304"/>
      <c r="H91" s="304"/>
      <c r="I91" s="304"/>
      <c r="J91" s="304"/>
      <c r="K91" s="304"/>
      <c r="L91" s="304"/>
      <c r="M91" s="304"/>
      <c r="N91" s="304"/>
      <c r="O91" s="304"/>
      <c r="P91" s="304"/>
      <c r="Q91" s="305"/>
      <c r="R91" s="304"/>
      <c r="S91" s="304"/>
      <c r="T91" s="304"/>
      <c r="U91" s="304"/>
      <c r="V91" s="304"/>
      <c r="W91" s="304"/>
      <c r="X91" s="304"/>
      <c r="Y91" s="304"/>
      <c r="Z91" s="304"/>
      <c r="AA91" s="304"/>
      <c r="AB91" s="304"/>
      <c r="AC91" s="304"/>
      <c r="AD91" s="304"/>
      <c r="AE91" s="304"/>
      <c r="AF91" s="304"/>
      <c r="AG91" s="304"/>
      <c r="AH91" s="305"/>
      <c r="AI91" s="304"/>
      <c r="AJ91" s="304"/>
      <c r="AK91" s="304"/>
      <c r="AL91" s="304"/>
      <c r="AM91" s="304"/>
      <c r="AN91" s="304"/>
      <c r="AO91" s="304"/>
      <c r="AP91" s="304"/>
      <c r="AQ91" s="304"/>
      <c r="AR91" s="304"/>
      <c r="AS91" s="304"/>
      <c r="AT91" s="304"/>
      <c r="AU91" s="304"/>
      <c r="AV91" s="304"/>
      <c r="AW91" s="304"/>
      <c r="AX91" s="304"/>
      <c r="AY91" s="304"/>
      <c r="AZ91" s="260"/>
      <c r="BA91" s="261"/>
      <c r="BB91" s="243"/>
      <c r="BC91" s="243"/>
      <c r="BD91" s="243"/>
      <c r="BE91" s="243"/>
      <c r="BF91" s="243"/>
      <c r="BG91" s="245"/>
      <c r="BH91" s="243"/>
      <c r="BI91" s="243"/>
      <c r="BJ91" s="245" t="s">
        <v>489</v>
      </c>
      <c r="BK91" s="243" t="s">
        <v>490</v>
      </c>
    </row>
    <row r="92" spans="1:63" s="242" customFormat="1" ht="14.25" customHeight="1">
      <c r="A92" s="301"/>
      <c r="B92" s="306"/>
      <c r="C92" s="304"/>
      <c r="D92" s="304"/>
      <c r="E92" s="304"/>
      <c r="F92" s="304"/>
      <c r="G92" s="304"/>
      <c r="H92" s="304"/>
      <c r="I92" s="304"/>
      <c r="J92" s="304"/>
      <c r="K92" s="304"/>
      <c r="L92" s="304"/>
      <c r="M92" s="304"/>
      <c r="N92" s="304"/>
      <c r="O92" s="304"/>
      <c r="P92" s="304"/>
      <c r="Q92" s="305"/>
      <c r="R92" s="304"/>
      <c r="S92" s="304"/>
      <c r="T92" s="304"/>
      <c r="U92" s="304"/>
      <c r="V92" s="304"/>
      <c r="W92" s="304"/>
      <c r="X92" s="304"/>
      <c r="Y92" s="304"/>
      <c r="Z92" s="304"/>
      <c r="AA92" s="304"/>
      <c r="AB92" s="304"/>
      <c r="AC92" s="304"/>
      <c r="AD92" s="304"/>
      <c r="AE92" s="304"/>
      <c r="AF92" s="304"/>
      <c r="AG92" s="304"/>
      <c r="AH92" s="305"/>
      <c r="AI92" s="304"/>
      <c r="AJ92" s="304"/>
      <c r="AK92" s="304"/>
      <c r="AL92" s="304"/>
      <c r="AM92" s="304"/>
      <c r="AN92" s="304"/>
      <c r="AO92" s="304"/>
      <c r="AP92" s="304"/>
      <c r="AQ92" s="304"/>
      <c r="AR92" s="304"/>
      <c r="AS92" s="304"/>
      <c r="AT92" s="304"/>
      <c r="AU92" s="304"/>
      <c r="AV92" s="304"/>
      <c r="AW92" s="304"/>
      <c r="AX92" s="304"/>
      <c r="AY92" s="304"/>
      <c r="AZ92" s="260"/>
      <c r="BA92" s="261"/>
      <c r="BB92" s="243"/>
      <c r="BC92" s="243"/>
      <c r="BD92" s="243"/>
      <c r="BE92" s="243"/>
      <c r="BF92" s="243"/>
      <c r="BG92" s="245"/>
      <c r="BH92" s="243"/>
      <c r="BI92" s="243"/>
      <c r="BJ92" s="245" t="s">
        <v>491</v>
      </c>
      <c r="BK92" s="243" t="s">
        <v>492</v>
      </c>
    </row>
    <row r="93" spans="1:63" s="242" customFormat="1" ht="15" customHeight="1">
      <c r="A93" s="301"/>
      <c r="B93" s="305"/>
      <c r="C93" s="304"/>
      <c r="D93" s="304"/>
      <c r="E93" s="304"/>
      <c r="F93" s="304"/>
      <c r="G93" s="304"/>
      <c r="H93" s="304"/>
      <c r="I93" s="304"/>
      <c r="J93" s="304"/>
      <c r="K93" s="304"/>
      <c r="L93" s="304"/>
      <c r="M93" s="304"/>
      <c r="N93" s="304"/>
      <c r="O93" s="304"/>
      <c r="P93" s="304"/>
      <c r="Q93" s="304"/>
      <c r="R93" s="304"/>
      <c r="S93" s="305"/>
      <c r="T93" s="304"/>
      <c r="U93" s="304"/>
      <c r="V93" s="304"/>
      <c r="W93" s="304"/>
      <c r="X93" s="304"/>
      <c r="Y93" s="304"/>
      <c r="Z93" s="304"/>
      <c r="AA93" s="304"/>
      <c r="AB93" s="304"/>
      <c r="AC93" s="304"/>
      <c r="AD93" s="304"/>
      <c r="AE93" s="304"/>
      <c r="AF93" s="304"/>
      <c r="AG93" s="304"/>
      <c r="AH93" s="304"/>
      <c r="AI93" s="304"/>
      <c r="AJ93" s="305"/>
      <c r="AK93" s="304"/>
      <c r="AL93" s="304"/>
      <c r="AM93" s="304"/>
      <c r="AN93" s="304"/>
      <c r="AO93" s="304"/>
      <c r="AP93" s="304"/>
      <c r="AQ93" s="304"/>
      <c r="AR93" s="304"/>
      <c r="AS93" s="304"/>
      <c r="AT93" s="304"/>
      <c r="AU93" s="304"/>
      <c r="AV93" s="304"/>
      <c r="AW93" s="304"/>
      <c r="AX93" s="304"/>
      <c r="AY93" s="304"/>
      <c r="AZ93" s="260"/>
      <c r="BA93" s="261"/>
      <c r="BB93" s="243"/>
      <c r="BC93" s="243"/>
      <c r="BD93" s="243"/>
      <c r="BE93" s="243"/>
      <c r="BF93" s="243"/>
      <c r="BG93" s="245"/>
      <c r="BH93" s="243"/>
      <c r="BI93" s="243"/>
      <c r="BJ93" s="245" t="s">
        <v>493</v>
      </c>
      <c r="BK93" s="243" t="s">
        <v>494</v>
      </c>
    </row>
    <row r="94" spans="1:63" s="242" customFormat="1" ht="15" customHeight="1">
      <c r="A94" s="301"/>
      <c r="B94" s="305"/>
      <c r="C94" s="304"/>
      <c r="D94" s="304"/>
      <c r="E94" s="304"/>
      <c r="F94" s="304"/>
      <c r="G94" s="304"/>
      <c r="H94" s="304"/>
      <c r="I94" s="304"/>
      <c r="J94" s="304"/>
      <c r="K94" s="304"/>
      <c r="L94" s="304"/>
      <c r="M94" s="304"/>
      <c r="N94" s="304"/>
      <c r="O94" s="304"/>
      <c r="P94" s="304"/>
      <c r="Q94" s="304"/>
      <c r="R94" s="304"/>
      <c r="S94" s="305"/>
      <c r="T94" s="304"/>
      <c r="U94" s="304"/>
      <c r="V94" s="304"/>
      <c r="W94" s="304"/>
      <c r="X94" s="304"/>
      <c r="Y94" s="304"/>
      <c r="Z94" s="304"/>
      <c r="AA94" s="304"/>
      <c r="AB94" s="304"/>
      <c r="AC94" s="304"/>
      <c r="AD94" s="304"/>
      <c r="AE94" s="304"/>
      <c r="AF94" s="304"/>
      <c r="AG94" s="304"/>
      <c r="AH94" s="304"/>
      <c r="AI94" s="304"/>
      <c r="AJ94" s="305"/>
      <c r="AK94" s="304"/>
      <c r="AL94" s="304"/>
      <c r="AM94" s="304"/>
      <c r="AN94" s="304"/>
      <c r="AO94" s="304"/>
      <c r="AP94" s="304"/>
      <c r="AQ94" s="304"/>
      <c r="AR94" s="304"/>
      <c r="AS94" s="304"/>
      <c r="AT94" s="304"/>
      <c r="AU94" s="304"/>
      <c r="AV94" s="304"/>
      <c r="AW94" s="304"/>
      <c r="AX94" s="304"/>
      <c r="AY94" s="304"/>
      <c r="AZ94" s="260"/>
      <c r="BA94" s="261"/>
      <c r="BB94" s="243"/>
      <c r="BC94" s="243"/>
      <c r="BD94" s="243"/>
      <c r="BE94" s="243"/>
      <c r="BF94" s="243"/>
      <c r="BG94" s="245"/>
      <c r="BH94" s="243"/>
      <c r="BI94" s="243"/>
      <c r="BJ94" s="245" t="s">
        <v>495</v>
      </c>
      <c r="BK94" s="243" t="s">
        <v>496</v>
      </c>
    </row>
    <row r="95" spans="1:63" s="242" customFormat="1" ht="15" customHeight="1">
      <c r="A95" s="301"/>
      <c r="B95" s="305"/>
      <c r="C95" s="304"/>
      <c r="D95" s="304"/>
      <c r="E95" s="304"/>
      <c r="F95" s="304"/>
      <c r="G95" s="304"/>
      <c r="H95" s="304"/>
      <c r="I95" s="304"/>
      <c r="J95" s="304"/>
      <c r="K95" s="304"/>
      <c r="L95" s="304"/>
      <c r="M95" s="304"/>
      <c r="N95" s="304"/>
      <c r="O95" s="304"/>
      <c r="P95" s="304"/>
      <c r="Q95" s="304"/>
      <c r="R95" s="304"/>
      <c r="S95" s="305"/>
      <c r="T95" s="304"/>
      <c r="U95" s="304"/>
      <c r="V95" s="304"/>
      <c r="W95" s="304"/>
      <c r="X95" s="304"/>
      <c r="Y95" s="304"/>
      <c r="Z95" s="304"/>
      <c r="AA95" s="304"/>
      <c r="AB95" s="304"/>
      <c r="AC95" s="304"/>
      <c r="AD95" s="304"/>
      <c r="AE95" s="304"/>
      <c r="AF95" s="304"/>
      <c r="AG95" s="304"/>
      <c r="AH95" s="304"/>
      <c r="AI95" s="304"/>
      <c r="AJ95" s="305"/>
      <c r="AK95" s="304"/>
      <c r="AL95" s="304"/>
      <c r="AM95" s="304"/>
      <c r="AN95" s="304"/>
      <c r="AO95" s="304"/>
      <c r="AP95" s="304"/>
      <c r="AQ95" s="304"/>
      <c r="AR95" s="304"/>
      <c r="AS95" s="304"/>
      <c r="AT95" s="304"/>
      <c r="AU95" s="304"/>
      <c r="AV95" s="304"/>
      <c r="AW95" s="304"/>
      <c r="AX95" s="304"/>
      <c r="AY95" s="304"/>
      <c r="AZ95" s="260"/>
      <c r="BA95" s="261"/>
      <c r="BB95" s="243"/>
      <c r="BC95" s="243"/>
      <c r="BD95" s="243"/>
      <c r="BE95" s="243"/>
      <c r="BF95" s="243"/>
      <c r="BG95" s="245"/>
      <c r="BH95" s="243"/>
      <c r="BI95" s="243"/>
      <c r="BJ95" s="245" t="s">
        <v>497</v>
      </c>
      <c r="BK95" s="243" t="s">
        <v>498</v>
      </c>
    </row>
    <row r="96" spans="1:63" s="242" customFormat="1" ht="15" customHeight="1">
      <c r="A96" s="301"/>
      <c r="B96" s="305"/>
      <c r="C96" s="304"/>
      <c r="D96" s="304"/>
      <c r="E96" s="304"/>
      <c r="F96" s="304"/>
      <c r="G96" s="304"/>
      <c r="H96" s="304"/>
      <c r="I96" s="304"/>
      <c r="J96" s="304"/>
      <c r="K96" s="304"/>
      <c r="L96" s="304"/>
      <c r="M96" s="304"/>
      <c r="N96" s="304"/>
      <c r="O96" s="304"/>
      <c r="P96" s="304"/>
      <c r="Q96" s="304"/>
      <c r="R96" s="304"/>
      <c r="S96" s="305"/>
      <c r="T96" s="304"/>
      <c r="U96" s="304"/>
      <c r="V96" s="304"/>
      <c r="W96" s="304"/>
      <c r="X96" s="304"/>
      <c r="Y96" s="304"/>
      <c r="Z96" s="304"/>
      <c r="AA96" s="304"/>
      <c r="AB96" s="304"/>
      <c r="AC96" s="304"/>
      <c r="AD96" s="304"/>
      <c r="AE96" s="304"/>
      <c r="AF96" s="304"/>
      <c r="AG96" s="304"/>
      <c r="AH96" s="304"/>
      <c r="AI96" s="304"/>
      <c r="AJ96" s="305"/>
      <c r="AK96" s="304"/>
      <c r="AL96" s="304"/>
      <c r="AM96" s="304"/>
      <c r="AN96" s="304"/>
      <c r="AO96" s="304"/>
      <c r="AP96" s="304"/>
      <c r="AQ96" s="304"/>
      <c r="AR96" s="304"/>
      <c r="AS96" s="304"/>
      <c r="AT96" s="304"/>
      <c r="AU96" s="304"/>
      <c r="AV96" s="304"/>
      <c r="AW96" s="304"/>
      <c r="AX96" s="304"/>
      <c r="AY96" s="304"/>
      <c r="AZ96" s="260"/>
      <c r="BA96" s="261"/>
      <c r="BB96" s="243"/>
      <c r="BC96" s="243"/>
      <c r="BD96" s="243"/>
      <c r="BE96" s="243"/>
      <c r="BF96" s="243"/>
      <c r="BG96" s="245"/>
      <c r="BH96" s="243"/>
      <c r="BI96" s="243"/>
      <c r="BJ96" s="245" t="s">
        <v>499</v>
      </c>
      <c r="BK96" s="243" t="s">
        <v>500</v>
      </c>
    </row>
    <row r="97" spans="1:62" s="242" customFormat="1" ht="15" customHeight="1">
      <c r="A97" s="259"/>
      <c r="B97" s="307"/>
      <c r="C97" s="260"/>
      <c r="D97" s="260"/>
      <c r="E97" s="260"/>
      <c r="F97" s="260"/>
      <c r="G97" s="260"/>
      <c r="H97" s="260"/>
      <c r="I97" s="260"/>
      <c r="J97" s="260"/>
      <c r="K97" s="260"/>
      <c r="L97" s="260"/>
      <c r="M97" s="260"/>
      <c r="N97" s="260"/>
      <c r="O97" s="260"/>
      <c r="P97" s="260"/>
      <c r="Q97" s="260"/>
      <c r="R97" s="260"/>
      <c r="S97" s="307"/>
      <c r="T97" s="260"/>
      <c r="U97" s="260"/>
      <c r="V97" s="260"/>
      <c r="W97" s="260"/>
      <c r="X97" s="260"/>
      <c r="Y97" s="260"/>
      <c r="Z97" s="260"/>
      <c r="AA97" s="260"/>
      <c r="AB97" s="260"/>
      <c r="AC97" s="260"/>
      <c r="AD97" s="260"/>
      <c r="AE97" s="260"/>
      <c r="AF97" s="260"/>
      <c r="AG97" s="260"/>
      <c r="AH97" s="260"/>
      <c r="AI97" s="260"/>
      <c r="AJ97" s="307"/>
      <c r="AK97" s="260"/>
      <c r="AL97" s="260"/>
      <c r="AM97" s="260"/>
      <c r="AN97" s="260"/>
      <c r="AO97" s="260"/>
      <c r="AP97" s="260"/>
      <c r="AQ97" s="260"/>
      <c r="AR97" s="260"/>
      <c r="AS97" s="260"/>
      <c r="AT97" s="260"/>
      <c r="AU97" s="260"/>
      <c r="AV97" s="260"/>
      <c r="AW97" s="260"/>
      <c r="AX97" s="260"/>
      <c r="AY97" s="260"/>
      <c r="AZ97" s="260"/>
      <c r="BA97" s="261"/>
      <c r="BB97" s="243"/>
      <c r="BC97" s="243"/>
      <c r="BD97" s="243"/>
      <c r="BE97" s="243"/>
      <c r="BF97" s="243"/>
      <c r="BG97" s="245"/>
      <c r="BH97" s="243"/>
      <c r="BI97" s="243"/>
      <c r="BJ97" s="245"/>
    </row>
    <row r="98" spans="1:62" s="242" customFormat="1" ht="15" customHeight="1">
      <c r="A98" s="259"/>
      <c r="B98" s="307"/>
      <c r="C98" s="260"/>
      <c r="D98" s="260"/>
      <c r="E98" s="260"/>
      <c r="F98" s="260"/>
      <c r="G98" s="260"/>
      <c r="H98" s="260"/>
      <c r="I98" s="260"/>
      <c r="J98" s="260"/>
      <c r="K98" s="260"/>
      <c r="L98" s="260"/>
      <c r="M98" s="260"/>
      <c r="N98" s="260"/>
      <c r="O98" s="260"/>
      <c r="P98" s="260"/>
      <c r="Q98" s="260"/>
      <c r="R98" s="260"/>
      <c r="S98" s="307"/>
      <c r="T98" s="260"/>
      <c r="U98" s="260"/>
      <c r="V98" s="260"/>
      <c r="W98" s="260"/>
      <c r="X98" s="260"/>
      <c r="Y98" s="260"/>
      <c r="Z98" s="260"/>
      <c r="AA98" s="260"/>
      <c r="AB98" s="260"/>
      <c r="AC98" s="260"/>
      <c r="AD98" s="260"/>
      <c r="AE98" s="260"/>
      <c r="AF98" s="260"/>
      <c r="AG98" s="260"/>
      <c r="AH98" s="260"/>
      <c r="AI98" s="260"/>
      <c r="AJ98" s="307"/>
      <c r="AK98" s="260"/>
      <c r="AL98" s="260"/>
      <c r="AM98" s="260"/>
      <c r="AN98" s="260"/>
      <c r="AO98" s="260"/>
      <c r="AP98" s="260"/>
      <c r="AQ98" s="260"/>
      <c r="AR98" s="260"/>
      <c r="AS98" s="260"/>
      <c r="AT98" s="260"/>
      <c r="AU98" s="260"/>
      <c r="AV98" s="260"/>
      <c r="AW98" s="260"/>
      <c r="AX98" s="260"/>
      <c r="AY98" s="260"/>
      <c r="AZ98" s="260"/>
      <c r="BA98" s="261"/>
      <c r="BB98" s="243"/>
      <c r="BC98" s="243"/>
      <c r="BD98" s="243"/>
      <c r="BE98" s="243"/>
      <c r="BF98" s="243"/>
      <c r="BG98" s="245"/>
      <c r="BH98" s="243"/>
      <c r="BI98" s="243"/>
      <c r="BJ98" s="245"/>
    </row>
    <row r="99" spans="1:62" s="242" customFormat="1" ht="15" customHeight="1">
      <c r="A99" s="259"/>
      <c r="B99" s="307"/>
      <c r="C99" s="260"/>
      <c r="D99" s="260"/>
      <c r="E99" s="260"/>
      <c r="F99" s="260"/>
      <c r="G99" s="260"/>
      <c r="H99" s="260"/>
      <c r="I99" s="260"/>
      <c r="J99" s="260"/>
      <c r="K99" s="260"/>
      <c r="L99" s="260"/>
      <c r="M99" s="260"/>
      <c r="N99" s="260"/>
      <c r="O99" s="260"/>
      <c r="P99" s="260"/>
      <c r="Q99" s="260"/>
      <c r="R99" s="260"/>
      <c r="S99" s="307"/>
      <c r="T99" s="260"/>
      <c r="U99" s="260"/>
      <c r="V99" s="260"/>
      <c r="W99" s="260"/>
      <c r="X99" s="260"/>
      <c r="Y99" s="260"/>
      <c r="Z99" s="260"/>
      <c r="AA99" s="260"/>
      <c r="AB99" s="260"/>
      <c r="AC99" s="260"/>
      <c r="AD99" s="260"/>
      <c r="AE99" s="260"/>
      <c r="AF99" s="260"/>
      <c r="AG99" s="260"/>
      <c r="AH99" s="260"/>
      <c r="AI99" s="260"/>
      <c r="AJ99" s="307"/>
      <c r="AK99" s="260"/>
      <c r="AL99" s="260"/>
      <c r="AM99" s="260"/>
      <c r="AN99" s="260"/>
      <c r="AO99" s="260"/>
      <c r="AP99" s="260"/>
      <c r="AQ99" s="260"/>
      <c r="AR99" s="260"/>
      <c r="AS99" s="260"/>
      <c r="AT99" s="260"/>
      <c r="AU99" s="260"/>
      <c r="AV99" s="260"/>
      <c r="AW99" s="260"/>
      <c r="AX99" s="260"/>
      <c r="AY99" s="260"/>
      <c r="AZ99" s="260"/>
      <c r="BA99" s="261"/>
      <c r="BB99" s="243"/>
      <c r="BC99" s="243"/>
      <c r="BD99" s="243"/>
      <c r="BE99" s="243"/>
      <c r="BF99" s="243"/>
      <c r="BG99" s="245"/>
      <c r="BH99" s="243"/>
      <c r="BI99" s="243"/>
      <c r="BJ99" s="245"/>
    </row>
    <row r="100" spans="1:62" s="242" customFormat="1" ht="15" customHeight="1">
      <c r="A100" s="259"/>
      <c r="B100" s="307"/>
      <c r="C100" s="433" t="s">
        <v>201</v>
      </c>
      <c r="D100" s="433"/>
      <c r="E100" s="433"/>
      <c r="F100" s="433"/>
      <c r="G100" s="433"/>
      <c r="H100" s="433"/>
      <c r="I100" s="434"/>
      <c r="J100" s="435">
        <f>I9</f>
        <v>1410362</v>
      </c>
      <c r="K100" s="436"/>
      <c r="L100" s="436"/>
      <c r="M100" s="436"/>
      <c r="N100" s="436"/>
      <c r="O100" s="437"/>
      <c r="P100" s="260"/>
      <c r="Q100" s="260"/>
      <c r="R100" s="260"/>
      <c r="S100" s="307"/>
      <c r="T100" s="260"/>
      <c r="U100" s="260"/>
      <c r="V100" s="260"/>
      <c r="W100" s="260"/>
      <c r="X100" s="260"/>
      <c r="Y100" s="260"/>
      <c r="Z100" s="260"/>
      <c r="AA100" s="260"/>
      <c r="AB100" s="260"/>
      <c r="AC100" s="260"/>
      <c r="AD100" s="260"/>
      <c r="AE100" s="260"/>
      <c r="AF100" s="260"/>
      <c r="AG100" s="260"/>
      <c r="AH100" s="260"/>
      <c r="AI100" s="260"/>
      <c r="AJ100" s="307"/>
      <c r="AK100" s="260"/>
      <c r="AL100" s="260"/>
      <c r="AM100" s="260"/>
      <c r="AN100" s="260"/>
      <c r="AO100" s="260"/>
      <c r="AP100" s="260"/>
      <c r="AQ100" s="260"/>
      <c r="AR100" s="260"/>
      <c r="AS100" s="260"/>
      <c r="AT100" s="260"/>
      <c r="AU100" s="260"/>
      <c r="AV100" s="260"/>
      <c r="AW100" s="260"/>
      <c r="AX100" s="260"/>
      <c r="AY100" s="260"/>
      <c r="AZ100" s="260"/>
      <c r="BA100" s="261"/>
      <c r="BB100" s="243"/>
      <c r="BC100" s="243"/>
      <c r="BD100" s="243"/>
      <c r="BE100" s="243"/>
      <c r="BF100" s="243"/>
      <c r="BG100" s="245"/>
      <c r="BH100" s="243"/>
      <c r="BI100" s="243"/>
      <c r="BJ100" s="245"/>
    </row>
    <row r="101" spans="1:62" s="242" customFormat="1" ht="15" customHeight="1">
      <c r="A101" s="259"/>
      <c r="B101" s="260"/>
      <c r="C101" s="260"/>
      <c r="D101" s="260"/>
      <c r="E101" s="260"/>
      <c r="F101" s="260"/>
      <c r="G101" s="260"/>
      <c r="H101" s="260"/>
      <c r="I101" s="260"/>
      <c r="J101" s="260"/>
      <c r="K101" s="260"/>
      <c r="L101" s="260"/>
      <c r="M101" s="260"/>
      <c r="N101" s="260"/>
      <c r="O101" s="260"/>
      <c r="P101" s="260"/>
      <c r="Q101" s="260"/>
      <c r="R101" s="260"/>
      <c r="S101" s="260"/>
      <c r="T101" s="260"/>
      <c r="U101" s="260"/>
      <c r="V101" s="260"/>
      <c r="W101" s="260"/>
      <c r="X101" s="260"/>
      <c r="Y101" s="260"/>
      <c r="Z101" s="260"/>
      <c r="AA101" s="260"/>
      <c r="AB101" s="260"/>
      <c r="AC101" s="260"/>
      <c r="AD101" s="260"/>
      <c r="AE101" s="260"/>
      <c r="AF101" s="260"/>
      <c r="AG101" s="260"/>
      <c r="AH101" s="260"/>
      <c r="AI101" s="260"/>
      <c r="AJ101" s="260"/>
      <c r="AK101" s="260"/>
      <c r="AL101" s="260"/>
      <c r="AM101" s="260"/>
      <c r="AN101" s="260"/>
      <c r="AO101" s="260"/>
      <c r="AP101" s="260"/>
      <c r="AQ101" s="260"/>
      <c r="AR101" s="260"/>
      <c r="AS101" s="260"/>
      <c r="AT101" s="260"/>
      <c r="AU101" s="260"/>
      <c r="AV101" s="260"/>
      <c r="AW101" s="260"/>
      <c r="AX101" s="260"/>
      <c r="AY101" s="260"/>
      <c r="AZ101" s="260"/>
      <c r="BA101" s="261"/>
      <c r="BB101" s="243"/>
      <c r="BC101" s="243"/>
      <c r="BD101" s="243"/>
      <c r="BE101" s="243"/>
      <c r="BF101" s="243"/>
      <c r="BG101" s="245"/>
      <c r="BH101" s="243"/>
      <c r="BI101" s="243"/>
      <c r="BJ101" s="243"/>
    </row>
    <row r="102" spans="1:62" s="242" customFormat="1" ht="14.25" customHeight="1">
      <c r="A102" s="308"/>
      <c r="B102" s="309"/>
      <c r="C102" s="309"/>
      <c r="D102" s="309"/>
      <c r="E102" s="309"/>
      <c r="F102" s="309"/>
      <c r="G102" s="309"/>
      <c r="H102" s="309"/>
      <c r="I102" s="309"/>
      <c r="J102" s="309"/>
      <c r="K102" s="309"/>
      <c r="L102" s="309"/>
      <c r="M102" s="309"/>
      <c r="N102" s="309"/>
      <c r="O102" s="309"/>
      <c r="P102" s="309"/>
      <c r="Q102" s="309"/>
      <c r="R102" s="309"/>
      <c r="S102" s="309"/>
      <c r="T102" s="309"/>
      <c r="U102" s="309"/>
      <c r="V102" s="309"/>
      <c r="W102" s="309"/>
      <c r="X102" s="309"/>
      <c r="Y102" s="309"/>
      <c r="Z102" s="309"/>
      <c r="AA102" s="309"/>
      <c r="AB102" s="309"/>
      <c r="AC102" s="309"/>
      <c r="AD102" s="309"/>
      <c r="AE102" s="309"/>
      <c r="AF102" s="309"/>
      <c r="AG102" s="309"/>
      <c r="AH102" s="309"/>
      <c r="AI102" s="309"/>
      <c r="AJ102" s="309"/>
      <c r="AK102" s="309"/>
      <c r="AL102" s="309"/>
      <c r="AM102" s="309"/>
      <c r="AN102" s="309"/>
      <c r="AO102" s="309"/>
      <c r="AP102" s="309"/>
      <c r="AQ102" s="309"/>
      <c r="AR102" s="309"/>
      <c r="AS102" s="309"/>
      <c r="AT102" s="309"/>
      <c r="AU102" s="309"/>
      <c r="AV102" s="309"/>
      <c r="AW102" s="309"/>
      <c r="AX102" s="309"/>
      <c r="AY102" s="309"/>
      <c r="AZ102" s="309"/>
      <c r="BA102" s="310"/>
      <c r="BB102" s="243"/>
      <c r="BC102" s="243"/>
      <c r="BD102" s="243"/>
      <c r="BE102" s="243"/>
      <c r="BF102" s="243"/>
      <c r="BG102" s="245"/>
      <c r="BH102" s="243"/>
      <c r="BI102" s="243"/>
      <c r="BJ102" s="243"/>
    </row>
    <row r="103" spans="1:62" s="242" customFormat="1" ht="14.25" customHeight="1">
      <c r="A103" s="241"/>
      <c r="B103" s="241"/>
      <c r="C103" s="241"/>
      <c r="D103" s="241"/>
      <c r="E103" s="241"/>
      <c r="F103" s="241"/>
      <c r="G103" s="241"/>
      <c r="H103" s="241"/>
      <c r="I103" s="241"/>
      <c r="J103" s="241"/>
      <c r="K103" s="241"/>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1"/>
      <c r="AX103" s="241"/>
      <c r="AY103" s="241"/>
      <c r="AZ103" s="241"/>
      <c r="BA103" s="241"/>
      <c r="BB103" s="243"/>
      <c r="BC103" s="243"/>
      <c r="BD103" s="243"/>
      <c r="BE103" s="243"/>
      <c r="BF103" s="243"/>
      <c r="BG103" s="245"/>
      <c r="BH103" s="243"/>
      <c r="BI103" s="243"/>
      <c r="BJ103" s="243"/>
    </row>
    <row r="104" spans="1:62" s="242" customFormat="1" ht="14.25" customHeight="1">
      <c r="A104" s="241"/>
      <c r="B104" s="241"/>
      <c r="C104" s="241"/>
      <c r="D104" s="241"/>
      <c r="E104" s="241"/>
      <c r="F104" s="241"/>
      <c r="G104" s="241"/>
      <c r="H104" s="241"/>
      <c r="I104" s="241"/>
      <c r="J104" s="241"/>
      <c r="K104" s="241"/>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1"/>
      <c r="AX104" s="241"/>
      <c r="AY104" s="241"/>
      <c r="AZ104" s="241"/>
      <c r="BA104" s="241"/>
      <c r="BB104" s="243"/>
      <c r="BC104" s="243"/>
      <c r="BD104" s="243"/>
      <c r="BE104" s="243"/>
      <c r="BF104" s="243"/>
      <c r="BG104" s="243"/>
      <c r="BH104" s="243"/>
      <c r="BI104" s="243"/>
      <c r="BJ104" s="245"/>
    </row>
    <row r="105" spans="1:62" s="242" customFormat="1" ht="14.25" customHeight="1">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Z105" s="241"/>
      <c r="BA105" s="241"/>
      <c r="BB105" s="243"/>
      <c r="BC105" s="243"/>
      <c r="BD105" s="243"/>
      <c r="BE105" s="243"/>
      <c r="BF105" s="243"/>
      <c r="BG105" s="243"/>
      <c r="BH105" s="243"/>
      <c r="BI105" s="243"/>
      <c r="BJ105" s="245"/>
    </row>
    <row r="106" spans="1:62" s="242" customFormat="1" ht="14.25" customHeight="1">
      <c r="A106" s="311" t="s">
        <v>501</v>
      </c>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W106" s="312" t="s">
        <v>502</v>
      </c>
      <c r="AZ106" s="241"/>
      <c r="BA106" s="241"/>
      <c r="BB106" s="243"/>
      <c r="BC106" s="243"/>
      <c r="BD106" s="243"/>
      <c r="BE106" s="243"/>
      <c r="BF106" s="243"/>
      <c r="BG106" s="243"/>
      <c r="BH106" s="243"/>
      <c r="BI106" s="243"/>
      <c r="BJ106" s="245"/>
    </row>
    <row r="107" spans="1:62" s="242" customFormat="1">
      <c r="A107" s="313"/>
      <c r="B107" s="313"/>
      <c r="C107" s="313"/>
      <c r="D107" s="313"/>
      <c r="E107" s="313"/>
      <c r="F107" s="313"/>
      <c r="G107" s="313"/>
      <c r="H107" s="313"/>
      <c r="I107" s="313"/>
      <c r="J107" s="313"/>
      <c r="K107" s="313"/>
      <c r="L107" s="313"/>
      <c r="M107" s="313"/>
      <c r="N107" s="313"/>
      <c r="O107" s="313"/>
      <c r="P107" s="313"/>
      <c r="Q107" s="313"/>
      <c r="R107" s="313"/>
      <c r="S107" s="313"/>
      <c r="T107" s="313"/>
      <c r="U107" s="313"/>
      <c r="V107" s="313"/>
      <c r="W107" s="313"/>
      <c r="X107" s="313"/>
      <c r="Y107" s="313"/>
      <c r="Z107" s="313"/>
      <c r="AB107" s="313"/>
      <c r="AC107" s="313"/>
      <c r="AD107" s="313"/>
      <c r="AE107" s="313"/>
      <c r="AF107" s="313"/>
      <c r="AG107" s="313"/>
      <c r="AH107" s="313"/>
      <c r="AI107" s="313"/>
      <c r="AJ107" s="313"/>
      <c r="AK107" s="313"/>
      <c r="AL107" s="313"/>
      <c r="AM107" s="313"/>
      <c r="AN107" s="313"/>
      <c r="AO107" s="313"/>
      <c r="AP107" s="313"/>
      <c r="AQ107" s="313"/>
      <c r="AR107" s="313"/>
      <c r="AS107" s="313"/>
      <c r="AT107" s="313"/>
      <c r="AU107" s="313"/>
      <c r="AV107" s="313"/>
      <c r="AW107" s="313"/>
      <c r="AX107" s="313"/>
      <c r="AY107" s="313"/>
      <c r="AZ107" s="313"/>
      <c r="BA107" s="313"/>
      <c r="BB107" s="243"/>
      <c r="BC107" s="243"/>
      <c r="BD107" s="243"/>
      <c r="BE107" s="243"/>
      <c r="BF107" s="243"/>
      <c r="BG107" s="243"/>
      <c r="BH107" s="243"/>
      <c r="BI107" s="243"/>
      <c r="BJ107" s="245"/>
    </row>
    <row r="108" spans="1:62" s="242" customFormat="1">
      <c r="A108" s="241"/>
      <c r="B108" s="241"/>
      <c r="C108" s="241"/>
      <c r="D108" s="241"/>
      <c r="E108" s="241"/>
      <c r="F108" s="241"/>
      <c r="G108" s="241"/>
      <c r="H108" s="241"/>
      <c r="I108" s="241"/>
      <c r="J108" s="241"/>
      <c r="K108" s="241"/>
      <c r="L108" s="241"/>
      <c r="M108" s="241"/>
      <c r="BB108" s="243"/>
      <c r="BC108" s="243"/>
      <c r="BD108" s="243"/>
      <c r="BE108" s="243"/>
      <c r="BF108" s="243"/>
      <c r="BG108" s="243"/>
      <c r="BH108" s="243"/>
      <c r="BI108" s="243"/>
      <c r="BJ108" s="245"/>
    </row>
    <row r="109" spans="1:62" s="242" customFormat="1" ht="14.25" customHeight="1">
      <c r="A109" s="241"/>
      <c r="B109" s="241"/>
      <c r="C109" s="241"/>
      <c r="D109" s="241"/>
      <c r="E109" s="241"/>
      <c r="F109" s="241"/>
      <c r="G109" s="241"/>
      <c r="H109" s="241"/>
      <c r="I109" s="241"/>
      <c r="J109" s="241"/>
      <c r="K109" s="241"/>
      <c r="L109" s="430" t="s">
        <v>171</v>
      </c>
      <c r="M109" s="430"/>
      <c r="N109" s="430"/>
      <c r="O109" s="430"/>
      <c r="P109" s="430"/>
      <c r="Q109" s="430"/>
      <c r="R109" s="430"/>
      <c r="S109" s="430"/>
      <c r="T109" s="430"/>
      <c r="U109" s="430"/>
      <c r="V109" s="430"/>
      <c r="W109" s="430"/>
      <c r="X109" s="430"/>
      <c r="Y109" s="430"/>
      <c r="Z109" s="430"/>
      <c r="AA109" s="430"/>
      <c r="AB109" s="430"/>
      <c r="AC109" s="430"/>
      <c r="AD109" s="430"/>
      <c r="AE109" s="430"/>
      <c r="AF109" s="430"/>
      <c r="AG109" s="430"/>
      <c r="AH109" s="430"/>
      <c r="AI109" s="430"/>
      <c r="AJ109" s="430"/>
      <c r="AK109" s="430"/>
      <c r="AL109" s="430"/>
      <c r="AM109" s="430"/>
      <c r="AN109" s="430"/>
      <c r="AO109" s="430"/>
      <c r="AP109" s="430"/>
      <c r="AQ109" s="430"/>
      <c r="AR109" s="430"/>
      <c r="AS109" s="430"/>
      <c r="AT109" s="430"/>
      <c r="AU109" s="430"/>
      <c r="AV109" s="430"/>
      <c r="AW109" s="430"/>
      <c r="AX109" s="244"/>
      <c r="AY109" s="244"/>
      <c r="AZ109" s="244"/>
      <c r="BB109" s="243"/>
      <c r="BC109" s="243"/>
      <c r="BD109" s="243"/>
      <c r="BE109" s="243"/>
      <c r="BF109" s="243"/>
      <c r="BG109" s="243"/>
      <c r="BH109" s="243"/>
      <c r="BI109" s="243"/>
      <c r="BJ109" s="245"/>
    </row>
    <row r="110" spans="1:62" s="242" customFormat="1" ht="14.25" customHeight="1">
      <c r="A110" s="241"/>
      <c r="B110" s="241"/>
      <c r="C110" s="241"/>
      <c r="D110" s="241"/>
      <c r="E110" s="241"/>
      <c r="F110" s="241"/>
      <c r="G110" s="241"/>
      <c r="H110" s="241"/>
      <c r="I110" s="241"/>
      <c r="J110" s="241"/>
      <c r="K110" s="241"/>
      <c r="L110" s="430"/>
      <c r="M110" s="430"/>
      <c r="N110" s="430"/>
      <c r="O110" s="430"/>
      <c r="P110" s="430"/>
      <c r="Q110" s="430"/>
      <c r="R110" s="430"/>
      <c r="S110" s="430"/>
      <c r="T110" s="430"/>
      <c r="U110" s="430"/>
      <c r="V110" s="430"/>
      <c r="W110" s="430"/>
      <c r="X110" s="430"/>
      <c r="Y110" s="430"/>
      <c r="Z110" s="430"/>
      <c r="AA110" s="430"/>
      <c r="AB110" s="430"/>
      <c r="AC110" s="430"/>
      <c r="AD110" s="430"/>
      <c r="AE110" s="430"/>
      <c r="AF110" s="430"/>
      <c r="AG110" s="430"/>
      <c r="AH110" s="430"/>
      <c r="AI110" s="430"/>
      <c r="AJ110" s="430"/>
      <c r="AK110" s="430"/>
      <c r="AL110" s="430"/>
      <c r="AM110" s="430"/>
      <c r="AN110" s="430"/>
      <c r="AO110" s="430"/>
      <c r="AP110" s="430"/>
      <c r="AQ110" s="430"/>
      <c r="AR110" s="430"/>
      <c r="AS110" s="430"/>
      <c r="AT110" s="430"/>
      <c r="AU110" s="430"/>
      <c r="AV110" s="430"/>
      <c r="AW110" s="430"/>
      <c r="AX110" s="244"/>
      <c r="AY110" s="244"/>
      <c r="AZ110" s="244"/>
      <c r="BB110" s="243"/>
      <c r="BC110" s="243"/>
      <c r="BD110" s="243"/>
      <c r="BE110" s="243"/>
      <c r="BF110" s="243"/>
      <c r="BG110" s="243"/>
      <c r="BH110" s="243"/>
      <c r="BI110" s="243"/>
      <c r="BJ110" s="245"/>
    </row>
    <row r="111" spans="1:62" s="242" customFormat="1" ht="14.25" customHeight="1">
      <c r="A111" s="241"/>
      <c r="B111" s="241"/>
      <c r="C111" s="241"/>
      <c r="D111" s="241"/>
      <c r="E111" s="241"/>
      <c r="F111" s="241"/>
      <c r="G111" s="241"/>
      <c r="H111" s="241"/>
      <c r="I111" s="241"/>
      <c r="J111" s="241"/>
      <c r="K111" s="241"/>
      <c r="L111" s="430"/>
      <c r="M111" s="430"/>
      <c r="N111" s="430"/>
      <c r="O111" s="430"/>
      <c r="P111" s="430"/>
      <c r="Q111" s="430"/>
      <c r="R111" s="430"/>
      <c r="S111" s="430"/>
      <c r="T111" s="430"/>
      <c r="U111" s="430"/>
      <c r="V111" s="430"/>
      <c r="W111" s="430"/>
      <c r="X111" s="430"/>
      <c r="Y111" s="430"/>
      <c r="Z111" s="430"/>
      <c r="AA111" s="430"/>
      <c r="AB111" s="430"/>
      <c r="AC111" s="430"/>
      <c r="AD111" s="430"/>
      <c r="AE111" s="430"/>
      <c r="AF111" s="430"/>
      <c r="AG111" s="430"/>
      <c r="AH111" s="430"/>
      <c r="AI111" s="430"/>
      <c r="AJ111" s="430"/>
      <c r="AK111" s="430"/>
      <c r="AL111" s="430"/>
      <c r="AM111" s="430"/>
      <c r="AN111" s="430"/>
      <c r="AO111" s="430"/>
      <c r="AP111" s="430"/>
      <c r="AQ111" s="430"/>
      <c r="AR111" s="430"/>
      <c r="AS111" s="430"/>
      <c r="AT111" s="430"/>
      <c r="AU111" s="430"/>
      <c r="AV111" s="430"/>
      <c r="AW111" s="430"/>
      <c r="AX111" s="244"/>
      <c r="AY111" s="244"/>
      <c r="AZ111" s="244"/>
      <c r="BB111" s="243"/>
      <c r="BC111" s="243"/>
      <c r="BD111" s="243"/>
      <c r="BE111" s="243"/>
      <c r="BF111" s="243"/>
      <c r="BG111" s="243"/>
      <c r="BH111" s="243"/>
      <c r="BI111" s="243"/>
      <c r="BJ111" s="245"/>
    </row>
    <row r="112" spans="1:62" s="242" customFormat="1" ht="15.75" customHeight="1">
      <c r="A112" s="241"/>
      <c r="B112" s="241"/>
      <c r="C112" s="241"/>
      <c r="D112" s="241"/>
      <c r="E112" s="241"/>
      <c r="F112" s="241"/>
      <c r="G112" s="241"/>
      <c r="H112" s="241"/>
      <c r="I112" s="241"/>
      <c r="J112" s="241"/>
      <c r="K112" s="241"/>
      <c r="L112" s="431" t="s">
        <v>180</v>
      </c>
      <c r="M112" s="431"/>
      <c r="N112" s="431"/>
      <c r="O112" s="431"/>
      <c r="P112" s="431"/>
      <c r="Q112" s="431"/>
      <c r="R112" s="431"/>
      <c r="S112" s="431"/>
      <c r="T112" s="431"/>
      <c r="U112" s="431"/>
      <c r="V112" s="431"/>
      <c r="W112" s="431"/>
      <c r="X112" s="431"/>
      <c r="Y112" s="431"/>
      <c r="Z112" s="431"/>
      <c r="AA112" s="431"/>
      <c r="AB112" s="431"/>
      <c r="AC112" s="431"/>
      <c r="AD112" s="431"/>
      <c r="AE112" s="431"/>
      <c r="AF112" s="431"/>
      <c r="AG112" s="431"/>
      <c r="AH112" s="431"/>
      <c r="AI112" s="431"/>
      <c r="AJ112" s="431"/>
      <c r="AK112" s="431"/>
      <c r="AL112" s="431"/>
      <c r="AM112" s="431"/>
      <c r="AN112" s="431"/>
      <c r="AP112" s="246"/>
      <c r="AQ112" s="247"/>
      <c r="AR112" s="247"/>
      <c r="AS112" s="247"/>
      <c r="AT112" s="247"/>
      <c r="AU112" s="247"/>
      <c r="AW112" s="248" t="s">
        <v>181</v>
      </c>
      <c r="AY112" s="249"/>
      <c r="AZ112" s="250"/>
      <c r="BA112" s="251" t="s">
        <v>43</v>
      </c>
      <c r="BB112" s="243"/>
      <c r="BC112" s="243"/>
      <c r="BD112" s="243"/>
      <c r="BE112" s="243"/>
      <c r="BF112" s="243"/>
      <c r="BG112" s="243"/>
      <c r="BH112" s="243"/>
      <c r="BI112" s="243"/>
      <c r="BJ112" s="243"/>
    </row>
    <row r="113" spans="1:53" s="242" customFormat="1" ht="14.25" customHeight="1">
      <c r="A113" s="241"/>
      <c r="B113" s="241"/>
      <c r="C113" s="241"/>
      <c r="D113" s="241"/>
      <c r="E113" s="241"/>
      <c r="F113" s="241"/>
      <c r="G113" s="241"/>
      <c r="H113" s="241"/>
      <c r="I113" s="241"/>
      <c r="J113" s="241"/>
      <c r="K113" s="241"/>
      <c r="L113" s="431"/>
      <c r="M113" s="431"/>
      <c r="N113" s="431"/>
      <c r="O113" s="431"/>
      <c r="P113" s="431"/>
      <c r="Q113" s="431"/>
      <c r="R113" s="431"/>
      <c r="S113" s="431"/>
      <c r="T113" s="431"/>
      <c r="U113" s="431"/>
      <c r="V113" s="431"/>
      <c r="W113" s="431"/>
      <c r="X113" s="431"/>
      <c r="Y113" s="431"/>
      <c r="Z113" s="431"/>
      <c r="AA113" s="431"/>
      <c r="AB113" s="431"/>
      <c r="AC113" s="431"/>
      <c r="AD113" s="431"/>
      <c r="AE113" s="431"/>
      <c r="AF113" s="431"/>
      <c r="AG113" s="431"/>
      <c r="AH113" s="431"/>
      <c r="AI113" s="431"/>
      <c r="AJ113" s="431"/>
      <c r="AK113" s="431"/>
      <c r="AL113" s="431"/>
      <c r="AM113" s="431"/>
      <c r="AN113" s="431"/>
      <c r="AO113" s="246"/>
      <c r="AP113" s="246"/>
      <c r="AQ113" s="246"/>
      <c r="AR113" s="246"/>
      <c r="AS113" s="246"/>
      <c r="AT113" s="246"/>
      <c r="AU113" s="246"/>
      <c r="AW113" s="248" t="s">
        <v>186</v>
      </c>
      <c r="AY113" s="252"/>
      <c r="AZ113" s="253"/>
      <c r="BA113" s="251" t="s">
        <v>187</v>
      </c>
    </row>
    <row r="114" spans="1:53" s="242" customFormat="1" ht="15.75">
      <c r="A114" s="241"/>
      <c r="B114" s="241"/>
      <c r="C114" s="241"/>
      <c r="D114" s="241"/>
      <c r="E114" s="241"/>
      <c r="F114" s="241"/>
      <c r="G114" s="241"/>
      <c r="H114" s="241"/>
      <c r="I114" s="241"/>
      <c r="J114" s="241"/>
      <c r="K114" s="241"/>
      <c r="L114" s="432"/>
      <c r="M114" s="432"/>
      <c r="N114" s="432"/>
      <c r="O114" s="432"/>
      <c r="P114" s="432"/>
      <c r="Q114" s="432"/>
      <c r="R114" s="432"/>
      <c r="S114" s="432"/>
      <c r="T114" s="432"/>
      <c r="U114" s="432"/>
      <c r="V114" s="432"/>
      <c r="W114" s="432"/>
      <c r="X114" s="432"/>
      <c r="Y114" s="432"/>
      <c r="Z114" s="432"/>
      <c r="AA114" s="432"/>
      <c r="AB114" s="432"/>
      <c r="AC114" s="432"/>
      <c r="AD114" s="432"/>
      <c r="AE114" s="432"/>
      <c r="AF114" s="432"/>
      <c r="AG114" s="432"/>
      <c r="AH114" s="432"/>
      <c r="AI114" s="432"/>
      <c r="AJ114" s="432"/>
      <c r="AK114" s="432"/>
      <c r="AL114" s="432"/>
      <c r="AM114" s="432"/>
      <c r="AN114" s="432"/>
      <c r="BA114" s="254" t="s">
        <v>192</v>
      </c>
    </row>
    <row r="115" spans="1:53" s="242" customFormat="1" ht="15">
      <c r="A115" s="314"/>
      <c r="B115" s="267"/>
      <c r="C115" s="267"/>
      <c r="D115" s="267"/>
      <c r="E115" s="267"/>
      <c r="F115" s="267"/>
      <c r="G115" s="267"/>
      <c r="H115" s="267"/>
      <c r="I115" s="267"/>
      <c r="J115" s="267"/>
      <c r="K115" s="267"/>
      <c r="L115" s="267"/>
      <c r="M115" s="267"/>
      <c r="N115" s="267"/>
      <c r="O115" s="267"/>
      <c r="P115" s="267"/>
      <c r="Q115" s="267"/>
      <c r="R115" s="267"/>
      <c r="S115" s="267"/>
      <c r="T115" s="267"/>
      <c r="U115" s="267"/>
      <c r="V115" s="267"/>
      <c r="W115" s="267"/>
      <c r="X115" s="267"/>
      <c r="Y115" s="267"/>
      <c r="Z115" s="267"/>
      <c r="AA115" s="267"/>
      <c r="AB115" s="267"/>
      <c r="AC115" s="267"/>
      <c r="AD115" s="267"/>
      <c r="AE115" s="267"/>
      <c r="AF115" s="267"/>
      <c r="AG115" s="267"/>
      <c r="AH115" s="267"/>
      <c r="AI115" s="267"/>
      <c r="AJ115" s="267"/>
      <c r="AK115" s="267"/>
      <c r="AL115" s="267"/>
      <c r="AM115" s="267"/>
      <c r="AN115" s="267"/>
      <c r="AO115" s="267"/>
      <c r="AP115" s="267"/>
      <c r="AQ115" s="267"/>
      <c r="AR115" s="267"/>
      <c r="AS115" s="267"/>
      <c r="AT115" s="267"/>
      <c r="AU115" s="267"/>
      <c r="AV115" s="267"/>
      <c r="AW115" s="267"/>
      <c r="AX115" s="267"/>
      <c r="AY115" s="267"/>
      <c r="AZ115" s="267"/>
      <c r="BA115" s="261"/>
    </row>
    <row r="116" spans="1:53" s="242" customFormat="1" ht="15">
      <c r="A116" s="314"/>
      <c r="B116" s="260"/>
      <c r="C116" s="260"/>
      <c r="D116" s="260"/>
      <c r="E116" s="260"/>
      <c r="F116" s="260"/>
      <c r="G116" s="260"/>
      <c r="H116" s="260"/>
      <c r="I116" s="260"/>
      <c r="J116" s="260"/>
      <c r="K116" s="260"/>
      <c r="L116" s="260"/>
      <c r="M116" s="260"/>
      <c r="N116" s="260"/>
      <c r="O116" s="260"/>
      <c r="P116" s="260"/>
      <c r="Q116" s="260"/>
      <c r="R116" s="260"/>
      <c r="S116" s="260"/>
      <c r="T116" s="260"/>
      <c r="U116" s="260"/>
      <c r="V116" s="260"/>
      <c r="W116" s="260"/>
      <c r="X116" s="260"/>
      <c r="Y116" s="260"/>
      <c r="Z116" s="260"/>
      <c r="AA116" s="260"/>
      <c r="AB116" s="260"/>
      <c r="AC116" s="260"/>
      <c r="AD116" s="260"/>
      <c r="AE116" s="260"/>
      <c r="AF116" s="260"/>
      <c r="AG116" s="260"/>
      <c r="AH116" s="260"/>
      <c r="AI116" s="260"/>
      <c r="AJ116" s="260"/>
      <c r="AK116" s="260"/>
      <c r="AL116" s="260"/>
      <c r="AM116" s="260"/>
      <c r="AN116" s="260"/>
      <c r="AO116" s="260"/>
      <c r="AP116" s="260"/>
      <c r="AQ116" s="260"/>
      <c r="AR116" s="260"/>
      <c r="AS116" s="260"/>
      <c r="AT116" s="260"/>
      <c r="AU116" s="260"/>
      <c r="AV116" s="260"/>
      <c r="AW116" s="260"/>
      <c r="AX116" s="260"/>
      <c r="AY116" s="260"/>
      <c r="AZ116" s="260"/>
      <c r="BA116" s="261"/>
    </row>
    <row r="117" spans="1:53" s="242" customFormat="1" ht="15">
      <c r="A117" s="314"/>
      <c r="B117" s="260"/>
      <c r="C117" s="260"/>
      <c r="D117" s="260"/>
      <c r="E117" s="260"/>
      <c r="F117" s="260"/>
      <c r="G117" s="260"/>
      <c r="H117" s="260"/>
      <c r="I117" s="260"/>
      <c r="J117" s="260"/>
      <c r="K117" s="260"/>
      <c r="L117" s="260"/>
      <c r="M117" s="260"/>
      <c r="N117" s="260"/>
      <c r="O117" s="260"/>
      <c r="P117" s="260"/>
      <c r="Q117" s="260"/>
      <c r="R117" s="260"/>
      <c r="S117" s="260"/>
      <c r="T117" s="260"/>
      <c r="U117" s="260"/>
      <c r="V117" s="260"/>
      <c r="W117" s="260"/>
      <c r="X117" s="260"/>
      <c r="Y117" s="260"/>
      <c r="Z117" s="260"/>
      <c r="AA117" s="260"/>
      <c r="AB117" s="260"/>
      <c r="AC117" s="260"/>
      <c r="AD117" s="260"/>
      <c r="AE117" s="260"/>
      <c r="AF117" s="260"/>
      <c r="AG117" s="260"/>
      <c r="AH117" s="260"/>
      <c r="AI117" s="260"/>
      <c r="AJ117" s="260"/>
      <c r="AK117" s="260"/>
      <c r="AL117" s="260"/>
      <c r="AM117" s="260"/>
      <c r="AN117" s="260"/>
      <c r="AO117" s="260"/>
      <c r="AP117" s="260"/>
      <c r="AQ117" s="260"/>
      <c r="AR117" s="260"/>
      <c r="AS117" s="260"/>
      <c r="AT117" s="260"/>
      <c r="AU117" s="260"/>
      <c r="AV117" s="260"/>
      <c r="AW117" s="260"/>
      <c r="AX117" s="260"/>
      <c r="AY117" s="260"/>
      <c r="AZ117" s="260"/>
      <c r="BA117" s="261"/>
    </row>
    <row r="118" spans="1:53" s="242" customFormat="1" ht="14.25" customHeight="1">
      <c r="A118" s="314"/>
      <c r="B118" s="431" t="s">
        <v>503</v>
      </c>
      <c r="C118" s="431"/>
      <c r="D118" s="431"/>
      <c r="E118" s="431"/>
      <c r="F118" s="431"/>
      <c r="G118" s="431"/>
      <c r="H118" s="431"/>
      <c r="I118" s="431"/>
      <c r="J118" s="431"/>
      <c r="K118" s="431"/>
      <c r="L118" s="431"/>
      <c r="M118" s="431"/>
      <c r="N118" s="431"/>
      <c r="O118" s="431"/>
      <c r="P118" s="431"/>
      <c r="Q118" s="431"/>
      <c r="R118" s="431"/>
      <c r="S118" s="431"/>
      <c r="T118" s="431"/>
      <c r="U118" s="431"/>
      <c r="V118" s="431"/>
      <c r="W118" s="431"/>
      <c r="X118" s="431"/>
      <c r="Y118" s="431"/>
      <c r="Z118" s="431"/>
      <c r="AA118" s="431"/>
      <c r="AB118" s="431"/>
      <c r="AC118" s="431"/>
      <c r="AD118" s="431"/>
      <c r="AE118" s="431"/>
      <c r="AF118" s="431"/>
      <c r="AG118" s="431"/>
      <c r="AH118" s="431"/>
      <c r="AI118" s="431"/>
      <c r="AJ118" s="431"/>
      <c r="AK118" s="431"/>
      <c r="AL118" s="431"/>
      <c r="AM118" s="431"/>
      <c r="AN118" s="431"/>
      <c r="AO118" s="431"/>
      <c r="AP118" s="431"/>
      <c r="AQ118" s="431"/>
      <c r="AR118" s="431"/>
      <c r="AS118" s="431"/>
      <c r="AT118" s="431"/>
      <c r="AU118" s="431"/>
      <c r="AV118" s="431"/>
      <c r="AW118" s="431"/>
      <c r="AX118" s="431"/>
      <c r="AY118" s="431"/>
      <c r="AZ118" s="431"/>
      <c r="BA118" s="261"/>
    </row>
    <row r="119" spans="1:53" s="242" customFormat="1" ht="15">
      <c r="A119" s="314"/>
      <c r="B119" s="431"/>
      <c r="C119" s="431"/>
      <c r="D119" s="431"/>
      <c r="E119" s="431"/>
      <c r="F119" s="431"/>
      <c r="G119" s="431"/>
      <c r="H119" s="431"/>
      <c r="I119" s="431"/>
      <c r="J119" s="431"/>
      <c r="K119" s="431"/>
      <c r="L119" s="431"/>
      <c r="M119" s="431"/>
      <c r="N119" s="431"/>
      <c r="O119" s="431"/>
      <c r="P119" s="431"/>
      <c r="Q119" s="431"/>
      <c r="R119" s="431"/>
      <c r="S119" s="431"/>
      <c r="T119" s="431"/>
      <c r="U119" s="431"/>
      <c r="V119" s="431"/>
      <c r="W119" s="431"/>
      <c r="X119" s="431"/>
      <c r="Y119" s="431"/>
      <c r="Z119" s="431"/>
      <c r="AA119" s="431"/>
      <c r="AB119" s="431"/>
      <c r="AC119" s="431"/>
      <c r="AD119" s="431"/>
      <c r="AE119" s="431"/>
      <c r="AF119" s="431"/>
      <c r="AG119" s="431"/>
      <c r="AH119" s="431"/>
      <c r="AI119" s="431"/>
      <c r="AJ119" s="431"/>
      <c r="AK119" s="431"/>
      <c r="AL119" s="431"/>
      <c r="AM119" s="431"/>
      <c r="AN119" s="431"/>
      <c r="AO119" s="431"/>
      <c r="AP119" s="431"/>
      <c r="AQ119" s="431"/>
      <c r="AR119" s="431"/>
      <c r="AS119" s="431"/>
      <c r="AT119" s="431"/>
      <c r="AU119" s="431"/>
      <c r="AV119" s="431"/>
      <c r="AW119" s="431"/>
      <c r="AX119" s="431"/>
      <c r="AY119" s="431"/>
      <c r="AZ119" s="431"/>
      <c r="BA119" s="261"/>
    </row>
    <row r="120" spans="1:53" s="242" customFormat="1" ht="15">
      <c r="A120" s="314"/>
      <c r="B120" s="431"/>
      <c r="C120" s="431"/>
      <c r="D120" s="431"/>
      <c r="E120" s="431"/>
      <c r="F120" s="431"/>
      <c r="G120" s="431"/>
      <c r="H120" s="431"/>
      <c r="I120" s="431"/>
      <c r="J120" s="431"/>
      <c r="K120" s="431"/>
      <c r="L120" s="431"/>
      <c r="M120" s="431"/>
      <c r="N120" s="431"/>
      <c r="O120" s="431"/>
      <c r="P120" s="431"/>
      <c r="Q120" s="431"/>
      <c r="R120" s="431"/>
      <c r="S120" s="431"/>
      <c r="T120" s="431"/>
      <c r="U120" s="431"/>
      <c r="V120" s="431"/>
      <c r="W120" s="431"/>
      <c r="X120" s="431"/>
      <c r="Y120" s="431"/>
      <c r="Z120" s="431"/>
      <c r="AA120" s="431"/>
      <c r="AB120" s="431"/>
      <c r="AC120" s="431"/>
      <c r="AD120" s="431"/>
      <c r="AE120" s="431"/>
      <c r="AF120" s="431"/>
      <c r="AG120" s="431"/>
      <c r="AH120" s="431"/>
      <c r="AI120" s="431"/>
      <c r="AJ120" s="431"/>
      <c r="AK120" s="431"/>
      <c r="AL120" s="431"/>
      <c r="AM120" s="431"/>
      <c r="AN120" s="431"/>
      <c r="AO120" s="431"/>
      <c r="AP120" s="431"/>
      <c r="AQ120" s="431"/>
      <c r="AR120" s="431"/>
      <c r="AS120" s="431"/>
      <c r="AT120" s="431"/>
      <c r="AU120" s="431"/>
      <c r="AV120" s="431"/>
      <c r="AW120" s="431"/>
      <c r="AX120" s="431"/>
      <c r="AY120" s="431"/>
      <c r="AZ120" s="431"/>
      <c r="BA120" s="261"/>
    </row>
    <row r="121" spans="1:53" s="242" customFormat="1" ht="15">
      <c r="A121" s="314"/>
      <c r="B121" s="431"/>
      <c r="C121" s="431"/>
      <c r="D121" s="431"/>
      <c r="E121" s="431"/>
      <c r="F121" s="431"/>
      <c r="G121" s="431"/>
      <c r="H121" s="431"/>
      <c r="I121" s="431"/>
      <c r="J121" s="431"/>
      <c r="K121" s="431"/>
      <c r="L121" s="431"/>
      <c r="M121" s="431"/>
      <c r="N121" s="431"/>
      <c r="O121" s="431"/>
      <c r="P121" s="431"/>
      <c r="Q121" s="431"/>
      <c r="R121" s="431"/>
      <c r="S121" s="431"/>
      <c r="T121" s="431"/>
      <c r="U121" s="431"/>
      <c r="V121" s="431"/>
      <c r="W121" s="431"/>
      <c r="X121" s="431"/>
      <c r="Y121" s="431"/>
      <c r="Z121" s="431"/>
      <c r="AA121" s="431"/>
      <c r="AB121" s="431"/>
      <c r="AC121" s="431"/>
      <c r="AD121" s="431"/>
      <c r="AE121" s="431"/>
      <c r="AF121" s="431"/>
      <c r="AG121" s="431"/>
      <c r="AH121" s="431"/>
      <c r="AI121" s="431"/>
      <c r="AJ121" s="431"/>
      <c r="AK121" s="431"/>
      <c r="AL121" s="431"/>
      <c r="AM121" s="431"/>
      <c r="AN121" s="431"/>
      <c r="AO121" s="431"/>
      <c r="AP121" s="431"/>
      <c r="AQ121" s="431"/>
      <c r="AR121" s="431"/>
      <c r="AS121" s="431"/>
      <c r="AT121" s="431"/>
      <c r="AU121" s="431"/>
      <c r="AV121" s="431"/>
      <c r="AW121" s="431"/>
      <c r="AX121" s="431"/>
      <c r="AY121" s="431"/>
      <c r="AZ121" s="431"/>
      <c r="BA121" s="261"/>
    </row>
    <row r="122" spans="1:53" s="242" customFormat="1" ht="15">
      <c r="A122" s="314"/>
      <c r="B122" s="431"/>
      <c r="C122" s="431"/>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31"/>
      <c r="AD122" s="431"/>
      <c r="AE122" s="431"/>
      <c r="AF122" s="431"/>
      <c r="AG122" s="431"/>
      <c r="AH122" s="431"/>
      <c r="AI122" s="431"/>
      <c r="AJ122" s="431"/>
      <c r="AK122" s="431"/>
      <c r="AL122" s="431"/>
      <c r="AM122" s="431"/>
      <c r="AN122" s="431"/>
      <c r="AO122" s="431"/>
      <c r="AP122" s="431"/>
      <c r="AQ122" s="431"/>
      <c r="AR122" s="431"/>
      <c r="AS122" s="431"/>
      <c r="AT122" s="431"/>
      <c r="AU122" s="431"/>
      <c r="AV122" s="431"/>
      <c r="AW122" s="431"/>
      <c r="AX122" s="431"/>
      <c r="AY122" s="431"/>
      <c r="AZ122" s="431"/>
      <c r="BA122" s="261"/>
    </row>
    <row r="123" spans="1:53" s="242" customFormat="1" ht="15">
      <c r="A123" s="314"/>
      <c r="B123" s="431"/>
      <c r="C123" s="431"/>
      <c r="D123" s="431"/>
      <c r="E123" s="431"/>
      <c r="F123" s="431"/>
      <c r="G123" s="431"/>
      <c r="H123" s="431"/>
      <c r="I123" s="431"/>
      <c r="J123" s="431"/>
      <c r="K123" s="431"/>
      <c r="L123" s="431"/>
      <c r="M123" s="431"/>
      <c r="N123" s="431"/>
      <c r="O123" s="431"/>
      <c r="P123" s="431"/>
      <c r="Q123" s="431"/>
      <c r="R123" s="431"/>
      <c r="S123" s="431"/>
      <c r="T123" s="431"/>
      <c r="U123" s="431"/>
      <c r="V123" s="431"/>
      <c r="W123" s="431"/>
      <c r="X123" s="431"/>
      <c r="Y123" s="431"/>
      <c r="Z123" s="431"/>
      <c r="AA123" s="431"/>
      <c r="AB123" s="431"/>
      <c r="AC123" s="431"/>
      <c r="AD123" s="431"/>
      <c r="AE123" s="431"/>
      <c r="AF123" s="431"/>
      <c r="AG123" s="431"/>
      <c r="AH123" s="431"/>
      <c r="AI123" s="431"/>
      <c r="AJ123" s="431"/>
      <c r="AK123" s="431"/>
      <c r="AL123" s="431"/>
      <c r="AM123" s="431"/>
      <c r="AN123" s="431"/>
      <c r="AO123" s="431"/>
      <c r="AP123" s="431"/>
      <c r="AQ123" s="431"/>
      <c r="AR123" s="431"/>
      <c r="AS123" s="431"/>
      <c r="AT123" s="431"/>
      <c r="AU123" s="431"/>
      <c r="AV123" s="431"/>
      <c r="AW123" s="431"/>
      <c r="AX123" s="431"/>
      <c r="AY123" s="431"/>
      <c r="AZ123" s="431"/>
      <c r="BA123" s="261"/>
    </row>
    <row r="124" spans="1:53" s="242" customFormat="1" ht="15">
      <c r="A124" s="314"/>
      <c r="B124" s="431"/>
      <c r="C124" s="431"/>
      <c r="D124" s="431"/>
      <c r="E124" s="431"/>
      <c r="F124" s="431"/>
      <c r="G124" s="431"/>
      <c r="H124" s="431"/>
      <c r="I124" s="431"/>
      <c r="J124" s="431"/>
      <c r="K124" s="431"/>
      <c r="L124" s="431"/>
      <c r="M124" s="431"/>
      <c r="N124" s="431"/>
      <c r="O124" s="431"/>
      <c r="P124" s="431"/>
      <c r="Q124" s="431"/>
      <c r="R124" s="431"/>
      <c r="S124" s="431"/>
      <c r="T124" s="431"/>
      <c r="U124" s="431"/>
      <c r="V124" s="431"/>
      <c r="W124" s="431"/>
      <c r="X124" s="431"/>
      <c r="Y124" s="431"/>
      <c r="Z124" s="431"/>
      <c r="AA124" s="431"/>
      <c r="AB124" s="431"/>
      <c r="AC124" s="431"/>
      <c r="AD124" s="431"/>
      <c r="AE124" s="431"/>
      <c r="AF124" s="431"/>
      <c r="AG124" s="431"/>
      <c r="AH124" s="431"/>
      <c r="AI124" s="431"/>
      <c r="AJ124" s="431"/>
      <c r="AK124" s="431"/>
      <c r="AL124" s="431"/>
      <c r="AM124" s="431"/>
      <c r="AN124" s="431"/>
      <c r="AO124" s="431"/>
      <c r="AP124" s="431"/>
      <c r="AQ124" s="431"/>
      <c r="AR124" s="431"/>
      <c r="AS124" s="431"/>
      <c r="AT124" s="431"/>
      <c r="AU124" s="431"/>
      <c r="AV124" s="431"/>
      <c r="AW124" s="431"/>
      <c r="AX124" s="431"/>
      <c r="AY124" s="431"/>
      <c r="AZ124" s="431"/>
      <c r="BA124" s="261"/>
    </row>
    <row r="125" spans="1:53" s="242" customFormat="1" ht="15">
      <c r="A125" s="314"/>
      <c r="B125" s="431"/>
      <c r="C125" s="431"/>
      <c r="D125" s="431"/>
      <c r="E125" s="431"/>
      <c r="F125" s="431"/>
      <c r="G125" s="431"/>
      <c r="H125" s="431"/>
      <c r="I125" s="431"/>
      <c r="J125" s="431"/>
      <c r="K125" s="431"/>
      <c r="L125" s="431"/>
      <c r="M125" s="431"/>
      <c r="N125" s="431"/>
      <c r="O125" s="431"/>
      <c r="P125" s="431"/>
      <c r="Q125" s="431"/>
      <c r="R125" s="431"/>
      <c r="S125" s="431"/>
      <c r="T125" s="431"/>
      <c r="U125" s="431"/>
      <c r="V125" s="431"/>
      <c r="W125" s="431"/>
      <c r="X125" s="431"/>
      <c r="Y125" s="431"/>
      <c r="Z125" s="431"/>
      <c r="AA125" s="431"/>
      <c r="AB125" s="431"/>
      <c r="AC125" s="431"/>
      <c r="AD125" s="431"/>
      <c r="AE125" s="431"/>
      <c r="AF125" s="431"/>
      <c r="AG125" s="431"/>
      <c r="AH125" s="431"/>
      <c r="AI125" s="431"/>
      <c r="AJ125" s="431"/>
      <c r="AK125" s="431"/>
      <c r="AL125" s="431"/>
      <c r="AM125" s="431"/>
      <c r="AN125" s="431"/>
      <c r="AO125" s="431"/>
      <c r="AP125" s="431"/>
      <c r="AQ125" s="431"/>
      <c r="AR125" s="431"/>
      <c r="AS125" s="431"/>
      <c r="AT125" s="431"/>
      <c r="AU125" s="431"/>
      <c r="AV125" s="431"/>
      <c r="AW125" s="431"/>
      <c r="AX125" s="431"/>
      <c r="AY125" s="431"/>
      <c r="AZ125" s="431"/>
      <c r="BA125" s="261"/>
    </row>
    <row r="126" spans="1:53" s="242" customFormat="1" ht="15">
      <c r="A126" s="314"/>
      <c r="B126" s="431"/>
      <c r="C126" s="431"/>
      <c r="D126" s="431"/>
      <c r="E126" s="431"/>
      <c r="F126" s="431"/>
      <c r="G126" s="431"/>
      <c r="H126" s="431"/>
      <c r="I126" s="431"/>
      <c r="J126" s="431"/>
      <c r="K126" s="431"/>
      <c r="L126" s="431"/>
      <c r="M126" s="431"/>
      <c r="N126" s="431"/>
      <c r="O126" s="431"/>
      <c r="P126" s="431"/>
      <c r="Q126" s="431"/>
      <c r="R126" s="431"/>
      <c r="S126" s="431"/>
      <c r="T126" s="431"/>
      <c r="U126" s="431"/>
      <c r="V126" s="431"/>
      <c r="W126" s="431"/>
      <c r="X126" s="431"/>
      <c r="Y126" s="431"/>
      <c r="Z126" s="431"/>
      <c r="AA126" s="431"/>
      <c r="AB126" s="431"/>
      <c r="AC126" s="431"/>
      <c r="AD126" s="431"/>
      <c r="AE126" s="431"/>
      <c r="AF126" s="431"/>
      <c r="AG126" s="431"/>
      <c r="AH126" s="431"/>
      <c r="AI126" s="431"/>
      <c r="AJ126" s="431"/>
      <c r="AK126" s="431"/>
      <c r="AL126" s="431"/>
      <c r="AM126" s="431"/>
      <c r="AN126" s="431"/>
      <c r="AO126" s="431"/>
      <c r="AP126" s="431"/>
      <c r="AQ126" s="431"/>
      <c r="AR126" s="431"/>
      <c r="AS126" s="431"/>
      <c r="AT126" s="431"/>
      <c r="AU126" s="431"/>
      <c r="AV126" s="431"/>
      <c r="AW126" s="431"/>
      <c r="AX126" s="431"/>
      <c r="AY126" s="431"/>
      <c r="AZ126" s="431"/>
      <c r="BA126" s="261"/>
    </row>
    <row r="127" spans="1:53" s="242" customFormat="1" ht="15">
      <c r="A127" s="314"/>
      <c r="B127" s="431"/>
      <c r="C127" s="431"/>
      <c r="D127" s="431"/>
      <c r="E127" s="431"/>
      <c r="F127" s="431"/>
      <c r="G127" s="431"/>
      <c r="H127" s="431"/>
      <c r="I127" s="431"/>
      <c r="J127" s="431"/>
      <c r="K127" s="431"/>
      <c r="L127" s="431"/>
      <c r="M127" s="431"/>
      <c r="N127" s="431"/>
      <c r="O127" s="431"/>
      <c r="P127" s="431"/>
      <c r="Q127" s="431"/>
      <c r="R127" s="431"/>
      <c r="S127" s="431"/>
      <c r="T127" s="431"/>
      <c r="U127" s="431"/>
      <c r="V127" s="431"/>
      <c r="W127" s="431"/>
      <c r="X127" s="431"/>
      <c r="Y127" s="431"/>
      <c r="Z127" s="431"/>
      <c r="AA127" s="431"/>
      <c r="AB127" s="431"/>
      <c r="AC127" s="431"/>
      <c r="AD127" s="431"/>
      <c r="AE127" s="431"/>
      <c r="AF127" s="431"/>
      <c r="AG127" s="431"/>
      <c r="AH127" s="431"/>
      <c r="AI127" s="431"/>
      <c r="AJ127" s="431"/>
      <c r="AK127" s="431"/>
      <c r="AL127" s="431"/>
      <c r="AM127" s="431"/>
      <c r="AN127" s="431"/>
      <c r="AO127" s="431"/>
      <c r="AP127" s="431"/>
      <c r="AQ127" s="431"/>
      <c r="AR127" s="431"/>
      <c r="AS127" s="431"/>
      <c r="AT127" s="431"/>
      <c r="AU127" s="431"/>
      <c r="AV127" s="431"/>
      <c r="AW127" s="431"/>
      <c r="AX127" s="431"/>
      <c r="AY127" s="431"/>
      <c r="AZ127" s="431"/>
      <c r="BA127" s="261"/>
    </row>
    <row r="128" spans="1:53" s="242" customFormat="1" ht="15">
      <c r="A128" s="314"/>
      <c r="B128" s="431"/>
      <c r="C128" s="431"/>
      <c r="D128" s="431"/>
      <c r="E128" s="431"/>
      <c r="F128" s="431"/>
      <c r="G128" s="431"/>
      <c r="H128" s="431"/>
      <c r="I128" s="431"/>
      <c r="J128" s="431"/>
      <c r="K128" s="431"/>
      <c r="L128" s="431"/>
      <c r="M128" s="431"/>
      <c r="N128" s="431"/>
      <c r="O128" s="431"/>
      <c r="P128" s="431"/>
      <c r="Q128" s="431"/>
      <c r="R128" s="431"/>
      <c r="S128" s="431"/>
      <c r="T128" s="431"/>
      <c r="U128" s="431"/>
      <c r="V128" s="431"/>
      <c r="W128" s="431"/>
      <c r="X128" s="431"/>
      <c r="Y128" s="431"/>
      <c r="Z128" s="431"/>
      <c r="AA128" s="431"/>
      <c r="AB128" s="431"/>
      <c r="AC128" s="431"/>
      <c r="AD128" s="431"/>
      <c r="AE128" s="431"/>
      <c r="AF128" s="431"/>
      <c r="AG128" s="431"/>
      <c r="AH128" s="431"/>
      <c r="AI128" s="431"/>
      <c r="AJ128" s="431"/>
      <c r="AK128" s="431"/>
      <c r="AL128" s="431"/>
      <c r="AM128" s="431"/>
      <c r="AN128" s="431"/>
      <c r="AO128" s="431"/>
      <c r="AP128" s="431"/>
      <c r="AQ128" s="431"/>
      <c r="AR128" s="431"/>
      <c r="AS128" s="431"/>
      <c r="AT128" s="431"/>
      <c r="AU128" s="431"/>
      <c r="AV128" s="431"/>
      <c r="AW128" s="431"/>
      <c r="AX128" s="431"/>
      <c r="AY128" s="431"/>
      <c r="AZ128" s="431"/>
      <c r="BA128" s="261"/>
    </row>
    <row r="129" spans="1:53" s="242" customFormat="1" ht="15">
      <c r="A129" s="314"/>
      <c r="B129" s="431"/>
      <c r="C129" s="431"/>
      <c r="D129" s="431"/>
      <c r="E129" s="431"/>
      <c r="F129" s="431"/>
      <c r="G129" s="431"/>
      <c r="H129" s="431"/>
      <c r="I129" s="431"/>
      <c r="J129" s="431"/>
      <c r="K129" s="431"/>
      <c r="L129" s="431"/>
      <c r="M129" s="431"/>
      <c r="N129" s="431"/>
      <c r="O129" s="431"/>
      <c r="P129" s="431"/>
      <c r="Q129" s="431"/>
      <c r="R129" s="431"/>
      <c r="S129" s="431"/>
      <c r="T129" s="431"/>
      <c r="U129" s="431"/>
      <c r="V129" s="431"/>
      <c r="W129" s="431"/>
      <c r="X129" s="431"/>
      <c r="Y129" s="431"/>
      <c r="Z129" s="431"/>
      <c r="AA129" s="431"/>
      <c r="AB129" s="431"/>
      <c r="AC129" s="431"/>
      <c r="AD129" s="431"/>
      <c r="AE129" s="431"/>
      <c r="AF129" s="431"/>
      <c r="AG129" s="431"/>
      <c r="AH129" s="431"/>
      <c r="AI129" s="431"/>
      <c r="AJ129" s="431"/>
      <c r="AK129" s="431"/>
      <c r="AL129" s="431"/>
      <c r="AM129" s="431"/>
      <c r="AN129" s="431"/>
      <c r="AO129" s="431"/>
      <c r="AP129" s="431"/>
      <c r="AQ129" s="431"/>
      <c r="AR129" s="431"/>
      <c r="AS129" s="431"/>
      <c r="AT129" s="431"/>
      <c r="AU129" s="431"/>
      <c r="AV129" s="431"/>
      <c r="AW129" s="431"/>
      <c r="AX129" s="431"/>
      <c r="AY129" s="431"/>
      <c r="AZ129" s="431"/>
      <c r="BA129" s="261"/>
    </row>
    <row r="130" spans="1:53" s="242" customFormat="1" ht="15">
      <c r="A130" s="314"/>
      <c r="B130" s="431"/>
      <c r="C130" s="431"/>
      <c r="D130" s="431"/>
      <c r="E130" s="431"/>
      <c r="F130" s="431"/>
      <c r="G130" s="431"/>
      <c r="H130" s="431"/>
      <c r="I130" s="431"/>
      <c r="J130" s="431"/>
      <c r="K130" s="431"/>
      <c r="L130" s="431"/>
      <c r="M130" s="431"/>
      <c r="N130" s="431"/>
      <c r="O130" s="431"/>
      <c r="P130" s="431"/>
      <c r="Q130" s="431"/>
      <c r="R130" s="431"/>
      <c r="S130" s="431"/>
      <c r="T130" s="431"/>
      <c r="U130" s="431"/>
      <c r="V130" s="431"/>
      <c r="W130" s="431"/>
      <c r="X130" s="431"/>
      <c r="Y130" s="431"/>
      <c r="Z130" s="431"/>
      <c r="AA130" s="431"/>
      <c r="AB130" s="431"/>
      <c r="AC130" s="431"/>
      <c r="AD130" s="431"/>
      <c r="AE130" s="431"/>
      <c r="AF130" s="431"/>
      <c r="AG130" s="431"/>
      <c r="AH130" s="431"/>
      <c r="AI130" s="431"/>
      <c r="AJ130" s="431"/>
      <c r="AK130" s="431"/>
      <c r="AL130" s="431"/>
      <c r="AM130" s="431"/>
      <c r="AN130" s="431"/>
      <c r="AO130" s="431"/>
      <c r="AP130" s="431"/>
      <c r="AQ130" s="431"/>
      <c r="AR130" s="431"/>
      <c r="AS130" s="431"/>
      <c r="AT130" s="431"/>
      <c r="AU130" s="431"/>
      <c r="AV130" s="431"/>
      <c r="AW130" s="431"/>
      <c r="AX130" s="431"/>
      <c r="AY130" s="431"/>
      <c r="AZ130" s="431"/>
      <c r="BA130" s="261"/>
    </row>
    <row r="131" spans="1:53" s="242" customFormat="1" ht="15">
      <c r="A131" s="314"/>
      <c r="B131" s="431"/>
      <c r="C131" s="431"/>
      <c r="D131" s="431"/>
      <c r="E131" s="431"/>
      <c r="F131" s="431"/>
      <c r="G131" s="431"/>
      <c r="H131" s="431"/>
      <c r="I131" s="431"/>
      <c r="J131" s="431"/>
      <c r="K131" s="431"/>
      <c r="L131" s="431"/>
      <c r="M131" s="431"/>
      <c r="N131" s="431"/>
      <c r="O131" s="431"/>
      <c r="P131" s="431"/>
      <c r="Q131" s="431"/>
      <c r="R131" s="431"/>
      <c r="S131" s="431"/>
      <c r="T131" s="431"/>
      <c r="U131" s="431"/>
      <c r="V131" s="431"/>
      <c r="W131" s="431"/>
      <c r="X131" s="431"/>
      <c r="Y131" s="431"/>
      <c r="Z131" s="431"/>
      <c r="AA131" s="431"/>
      <c r="AB131" s="431"/>
      <c r="AC131" s="431"/>
      <c r="AD131" s="431"/>
      <c r="AE131" s="431"/>
      <c r="AF131" s="431"/>
      <c r="AG131" s="431"/>
      <c r="AH131" s="431"/>
      <c r="AI131" s="431"/>
      <c r="AJ131" s="431"/>
      <c r="AK131" s="431"/>
      <c r="AL131" s="431"/>
      <c r="AM131" s="431"/>
      <c r="AN131" s="431"/>
      <c r="AO131" s="431"/>
      <c r="AP131" s="431"/>
      <c r="AQ131" s="431"/>
      <c r="AR131" s="431"/>
      <c r="AS131" s="431"/>
      <c r="AT131" s="431"/>
      <c r="AU131" s="431"/>
      <c r="AV131" s="431"/>
      <c r="AW131" s="431"/>
      <c r="AX131" s="431"/>
      <c r="AY131" s="431"/>
      <c r="AZ131" s="431"/>
      <c r="BA131" s="261"/>
    </row>
    <row r="132" spans="1:53" s="242" customFormat="1" ht="15">
      <c r="A132" s="314"/>
      <c r="B132" s="431"/>
      <c r="C132" s="431"/>
      <c r="D132" s="431"/>
      <c r="E132" s="431"/>
      <c r="F132" s="431"/>
      <c r="G132" s="431"/>
      <c r="H132" s="431"/>
      <c r="I132" s="431"/>
      <c r="J132" s="431"/>
      <c r="K132" s="431"/>
      <c r="L132" s="431"/>
      <c r="M132" s="431"/>
      <c r="N132" s="431"/>
      <c r="O132" s="431"/>
      <c r="P132" s="431"/>
      <c r="Q132" s="431"/>
      <c r="R132" s="431"/>
      <c r="S132" s="431"/>
      <c r="T132" s="431"/>
      <c r="U132" s="431"/>
      <c r="V132" s="431"/>
      <c r="W132" s="431"/>
      <c r="X132" s="431"/>
      <c r="Y132" s="431"/>
      <c r="Z132" s="431"/>
      <c r="AA132" s="431"/>
      <c r="AB132" s="431"/>
      <c r="AC132" s="431"/>
      <c r="AD132" s="431"/>
      <c r="AE132" s="431"/>
      <c r="AF132" s="431"/>
      <c r="AG132" s="431"/>
      <c r="AH132" s="431"/>
      <c r="AI132" s="431"/>
      <c r="AJ132" s="431"/>
      <c r="AK132" s="431"/>
      <c r="AL132" s="431"/>
      <c r="AM132" s="431"/>
      <c r="AN132" s="431"/>
      <c r="AO132" s="431"/>
      <c r="AP132" s="431"/>
      <c r="AQ132" s="431"/>
      <c r="AR132" s="431"/>
      <c r="AS132" s="431"/>
      <c r="AT132" s="431"/>
      <c r="AU132" s="431"/>
      <c r="AV132" s="431"/>
      <c r="AW132" s="431"/>
      <c r="AX132" s="431"/>
      <c r="AY132" s="431"/>
      <c r="AZ132" s="431"/>
      <c r="BA132" s="261"/>
    </row>
    <row r="133" spans="1:53" s="242" customFormat="1" ht="15">
      <c r="A133" s="314"/>
      <c r="B133" s="431"/>
      <c r="C133" s="431"/>
      <c r="D133" s="431"/>
      <c r="E133" s="431"/>
      <c r="F133" s="431"/>
      <c r="G133" s="431"/>
      <c r="H133" s="431"/>
      <c r="I133" s="431"/>
      <c r="J133" s="431"/>
      <c r="K133" s="431"/>
      <c r="L133" s="431"/>
      <c r="M133" s="431"/>
      <c r="N133" s="431"/>
      <c r="O133" s="431"/>
      <c r="P133" s="431"/>
      <c r="Q133" s="431"/>
      <c r="R133" s="431"/>
      <c r="S133" s="431"/>
      <c r="T133" s="431"/>
      <c r="U133" s="431"/>
      <c r="V133" s="431"/>
      <c r="W133" s="431"/>
      <c r="X133" s="431"/>
      <c r="Y133" s="431"/>
      <c r="Z133" s="431"/>
      <c r="AA133" s="431"/>
      <c r="AB133" s="431"/>
      <c r="AC133" s="431"/>
      <c r="AD133" s="431"/>
      <c r="AE133" s="431"/>
      <c r="AF133" s="431"/>
      <c r="AG133" s="431"/>
      <c r="AH133" s="431"/>
      <c r="AI133" s="431"/>
      <c r="AJ133" s="431"/>
      <c r="AK133" s="431"/>
      <c r="AL133" s="431"/>
      <c r="AM133" s="431"/>
      <c r="AN133" s="431"/>
      <c r="AO133" s="431"/>
      <c r="AP133" s="431"/>
      <c r="AQ133" s="431"/>
      <c r="AR133" s="431"/>
      <c r="AS133" s="431"/>
      <c r="AT133" s="431"/>
      <c r="AU133" s="431"/>
      <c r="AV133" s="431"/>
      <c r="AW133" s="431"/>
      <c r="AX133" s="431"/>
      <c r="AY133" s="431"/>
      <c r="AZ133" s="431"/>
      <c r="BA133" s="261"/>
    </row>
    <row r="134" spans="1:53" s="242" customFormat="1" ht="15">
      <c r="A134" s="314"/>
      <c r="B134" s="431"/>
      <c r="C134" s="431"/>
      <c r="D134" s="431"/>
      <c r="E134" s="431"/>
      <c r="F134" s="431"/>
      <c r="G134" s="431"/>
      <c r="H134" s="431"/>
      <c r="I134" s="431"/>
      <c r="J134" s="431"/>
      <c r="K134" s="431"/>
      <c r="L134" s="431"/>
      <c r="M134" s="431"/>
      <c r="N134" s="431"/>
      <c r="O134" s="431"/>
      <c r="P134" s="431"/>
      <c r="Q134" s="431"/>
      <c r="R134" s="431"/>
      <c r="S134" s="431"/>
      <c r="T134" s="431"/>
      <c r="U134" s="431"/>
      <c r="V134" s="431"/>
      <c r="W134" s="431"/>
      <c r="X134" s="431"/>
      <c r="Y134" s="431"/>
      <c r="Z134" s="431"/>
      <c r="AA134" s="431"/>
      <c r="AB134" s="431"/>
      <c r="AC134" s="431"/>
      <c r="AD134" s="431"/>
      <c r="AE134" s="431"/>
      <c r="AF134" s="431"/>
      <c r="AG134" s="431"/>
      <c r="AH134" s="431"/>
      <c r="AI134" s="431"/>
      <c r="AJ134" s="431"/>
      <c r="AK134" s="431"/>
      <c r="AL134" s="431"/>
      <c r="AM134" s="431"/>
      <c r="AN134" s="431"/>
      <c r="AO134" s="431"/>
      <c r="AP134" s="431"/>
      <c r="AQ134" s="431"/>
      <c r="AR134" s="431"/>
      <c r="AS134" s="431"/>
      <c r="AT134" s="431"/>
      <c r="AU134" s="431"/>
      <c r="AV134" s="431"/>
      <c r="AW134" s="431"/>
      <c r="AX134" s="431"/>
      <c r="AY134" s="431"/>
      <c r="AZ134" s="431"/>
      <c r="BA134" s="261"/>
    </row>
    <row r="135" spans="1:53" s="242" customFormat="1" ht="15">
      <c r="A135" s="314"/>
      <c r="B135" s="431"/>
      <c r="C135" s="431"/>
      <c r="D135" s="431"/>
      <c r="E135" s="431"/>
      <c r="F135" s="431"/>
      <c r="G135" s="431"/>
      <c r="H135" s="431"/>
      <c r="I135" s="431"/>
      <c r="J135" s="431"/>
      <c r="K135" s="431"/>
      <c r="L135" s="431"/>
      <c r="M135" s="431"/>
      <c r="N135" s="431"/>
      <c r="O135" s="431"/>
      <c r="P135" s="431"/>
      <c r="Q135" s="431"/>
      <c r="R135" s="431"/>
      <c r="S135" s="431"/>
      <c r="T135" s="431"/>
      <c r="U135" s="431"/>
      <c r="V135" s="431"/>
      <c r="W135" s="431"/>
      <c r="X135" s="431"/>
      <c r="Y135" s="431"/>
      <c r="Z135" s="431"/>
      <c r="AA135" s="431"/>
      <c r="AB135" s="431"/>
      <c r="AC135" s="431"/>
      <c r="AD135" s="431"/>
      <c r="AE135" s="431"/>
      <c r="AF135" s="431"/>
      <c r="AG135" s="431"/>
      <c r="AH135" s="431"/>
      <c r="AI135" s="431"/>
      <c r="AJ135" s="431"/>
      <c r="AK135" s="431"/>
      <c r="AL135" s="431"/>
      <c r="AM135" s="431"/>
      <c r="AN135" s="431"/>
      <c r="AO135" s="431"/>
      <c r="AP135" s="431"/>
      <c r="AQ135" s="431"/>
      <c r="AR135" s="431"/>
      <c r="AS135" s="431"/>
      <c r="AT135" s="431"/>
      <c r="AU135" s="431"/>
      <c r="AV135" s="431"/>
      <c r="AW135" s="431"/>
      <c r="AX135" s="431"/>
      <c r="AY135" s="431"/>
      <c r="AZ135" s="431"/>
      <c r="BA135" s="261"/>
    </row>
    <row r="136" spans="1:53" s="242" customFormat="1" ht="14.25" customHeight="1">
      <c r="A136" s="314"/>
      <c r="B136" s="431"/>
      <c r="C136" s="431"/>
      <c r="D136" s="431"/>
      <c r="E136" s="431"/>
      <c r="F136" s="431"/>
      <c r="G136" s="431"/>
      <c r="H136" s="431"/>
      <c r="I136" s="431"/>
      <c r="J136" s="431"/>
      <c r="K136" s="431"/>
      <c r="L136" s="431"/>
      <c r="M136" s="431"/>
      <c r="N136" s="431"/>
      <c r="O136" s="431"/>
      <c r="P136" s="431"/>
      <c r="Q136" s="431"/>
      <c r="R136" s="431"/>
      <c r="S136" s="431"/>
      <c r="T136" s="431"/>
      <c r="U136" s="431"/>
      <c r="V136" s="431"/>
      <c r="W136" s="431"/>
      <c r="X136" s="431"/>
      <c r="Y136" s="431"/>
      <c r="Z136" s="431"/>
      <c r="AA136" s="431"/>
      <c r="AB136" s="431"/>
      <c r="AC136" s="431"/>
      <c r="AD136" s="431"/>
      <c r="AE136" s="431"/>
      <c r="AF136" s="431"/>
      <c r="AG136" s="431"/>
      <c r="AH136" s="431"/>
      <c r="AI136" s="431"/>
      <c r="AJ136" s="431"/>
      <c r="AK136" s="431"/>
      <c r="AL136" s="431"/>
      <c r="AM136" s="431"/>
      <c r="AN136" s="431"/>
      <c r="AO136" s="431"/>
      <c r="AP136" s="431"/>
      <c r="AQ136" s="431"/>
      <c r="AR136" s="431"/>
      <c r="AS136" s="431"/>
      <c r="AT136" s="431"/>
      <c r="AU136" s="431"/>
      <c r="AV136" s="431"/>
      <c r="AW136" s="431"/>
      <c r="AX136" s="431"/>
      <c r="AY136" s="431"/>
      <c r="AZ136" s="431"/>
      <c r="BA136" s="261"/>
    </row>
    <row r="137" spans="1:53" s="242" customFormat="1" ht="15" customHeight="1">
      <c r="A137" s="314"/>
      <c r="B137" s="431"/>
      <c r="C137" s="431"/>
      <c r="D137" s="431"/>
      <c r="E137" s="431"/>
      <c r="F137" s="431"/>
      <c r="G137" s="431"/>
      <c r="H137" s="431"/>
      <c r="I137" s="431"/>
      <c r="J137" s="431"/>
      <c r="K137" s="431"/>
      <c r="L137" s="431"/>
      <c r="M137" s="431"/>
      <c r="N137" s="431"/>
      <c r="O137" s="431"/>
      <c r="P137" s="431"/>
      <c r="Q137" s="431"/>
      <c r="R137" s="431"/>
      <c r="S137" s="431"/>
      <c r="T137" s="431"/>
      <c r="U137" s="431"/>
      <c r="V137" s="431"/>
      <c r="W137" s="431"/>
      <c r="X137" s="431"/>
      <c r="Y137" s="431"/>
      <c r="Z137" s="431"/>
      <c r="AA137" s="431"/>
      <c r="AB137" s="431"/>
      <c r="AC137" s="431"/>
      <c r="AD137" s="431"/>
      <c r="AE137" s="431"/>
      <c r="AF137" s="431"/>
      <c r="AG137" s="431"/>
      <c r="AH137" s="431"/>
      <c r="AI137" s="431"/>
      <c r="AJ137" s="431"/>
      <c r="AK137" s="431"/>
      <c r="AL137" s="431"/>
      <c r="AM137" s="431"/>
      <c r="AN137" s="431"/>
      <c r="AO137" s="431"/>
      <c r="AP137" s="431"/>
      <c r="AQ137" s="431"/>
      <c r="AR137" s="431"/>
      <c r="AS137" s="431"/>
      <c r="AT137" s="431"/>
      <c r="AU137" s="431"/>
      <c r="AV137" s="431"/>
      <c r="AW137" s="431"/>
      <c r="AX137" s="431"/>
      <c r="AY137" s="431"/>
      <c r="AZ137" s="431"/>
      <c r="BA137" s="261"/>
    </row>
    <row r="138" spans="1:53" s="242" customFormat="1" ht="16.5" customHeight="1">
      <c r="A138" s="314"/>
      <c r="B138" s="431"/>
      <c r="C138" s="431"/>
      <c r="D138" s="431"/>
      <c r="E138" s="431"/>
      <c r="F138" s="431"/>
      <c r="G138" s="431"/>
      <c r="H138" s="431"/>
      <c r="I138" s="431"/>
      <c r="J138" s="431"/>
      <c r="K138" s="431"/>
      <c r="L138" s="431"/>
      <c r="M138" s="431"/>
      <c r="N138" s="431"/>
      <c r="O138" s="431"/>
      <c r="P138" s="431"/>
      <c r="Q138" s="431"/>
      <c r="R138" s="431"/>
      <c r="S138" s="431"/>
      <c r="T138" s="431"/>
      <c r="U138" s="431"/>
      <c r="V138" s="431"/>
      <c r="W138" s="431"/>
      <c r="X138" s="431"/>
      <c r="Y138" s="431"/>
      <c r="Z138" s="431"/>
      <c r="AA138" s="431"/>
      <c r="AB138" s="431"/>
      <c r="AC138" s="431"/>
      <c r="AD138" s="431"/>
      <c r="AE138" s="431"/>
      <c r="AF138" s="431"/>
      <c r="AG138" s="431"/>
      <c r="AH138" s="431"/>
      <c r="AI138" s="431"/>
      <c r="AJ138" s="431"/>
      <c r="AK138" s="431"/>
      <c r="AL138" s="431"/>
      <c r="AM138" s="431"/>
      <c r="AN138" s="431"/>
      <c r="AO138" s="431"/>
      <c r="AP138" s="431"/>
      <c r="AQ138" s="431"/>
      <c r="AR138" s="431"/>
      <c r="AS138" s="431"/>
      <c r="AT138" s="431"/>
      <c r="AU138" s="431"/>
      <c r="AV138" s="431"/>
      <c r="AW138" s="431"/>
      <c r="AX138" s="431"/>
      <c r="AY138" s="431"/>
      <c r="AZ138" s="431"/>
      <c r="BA138" s="261"/>
    </row>
    <row r="139" spans="1:53" s="242" customFormat="1" ht="15" customHeight="1">
      <c r="A139" s="314"/>
      <c r="B139" s="431"/>
      <c r="C139" s="431"/>
      <c r="D139" s="431"/>
      <c r="E139" s="431"/>
      <c r="F139" s="431"/>
      <c r="G139" s="431"/>
      <c r="H139" s="431"/>
      <c r="I139" s="431"/>
      <c r="J139" s="431"/>
      <c r="K139" s="431"/>
      <c r="L139" s="431"/>
      <c r="M139" s="431"/>
      <c r="N139" s="431"/>
      <c r="O139" s="431"/>
      <c r="P139" s="431"/>
      <c r="Q139" s="431"/>
      <c r="R139" s="431"/>
      <c r="S139" s="431"/>
      <c r="T139" s="431"/>
      <c r="U139" s="431"/>
      <c r="V139" s="431"/>
      <c r="W139" s="431"/>
      <c r="X139" s="431"/>
      <c r="Y139" s="431"/>
      <c r="Z139" s="431"/>
      <c r="AA139" s="431"/>
      <c r="AB139" s="431"/>
      <c r="AC139" s="431"/>
      <c r="AD139" s="431"/>
      <c r="AE139" s="431"/>
      <c r="AF139" s="431"/>
      <c r="AG139" s="431"/>
      <c r="AH139" s="431"/>
      <c r="AI139" s="431"/>
      <c r="AJ139" s="431"/>
      <c r="AK139" s="431"/>
      <c r="AL139" s="431"/>
      <c r="AM139" s="431"/>
      <c r="AN139" s="431"/>
      <c r="AO139" s="431"/>
      <c r="AP139" s="431"/>
      <c r="AQ139" s="431"/>
      <c r="AR139" s="431"/>
      <c r="AS139" s="431"/>
      <c r="AT139" s="431"/>
      <c r="AU139" s="431"/>
      <c r="AV139" s="431"/>
      <c r="AW139" s="431"/>
      <c r="AX139" s="431"/>
      <c r="AY139" s="431"/>
      <c r="AZ139" s="431"/>
      <c r="BA139" s="261"/>
    </row>
    <row r="140" spans="1:53" s="242" customFormat="1" ht="15">
      <c r="A140" s="314"/>
      <c r="B140" s="431"/>
      <c r="C140" s="431"/>
      <c r="D140" s="431"/>
      <c r="E140" s="431"/>
      <c r="F140" s="431"/>
      <c r="G140" s="431"/>
      <c r="H140" s="431"/>
      <c r="I140" s="431"/>
      <c r="J140" s="431"/>
      <c r="K140" s="431"/>
      <c r="L140" s="431"/>
      <c r="M140" s="431"/>
      <c r="N140" s="431"/>
      <c r="O140" s="431"/>
      <c r="P140" s="431"/>
      <c r="Q140" s="431"/>
      <c r="R140" s="431"/>
      <c r="S140" s="431"/>
      <c r="T140" s="431"/>
      <c r="U140" s="431"/>
      <c r="V140" s="431"/>
      <c r="W140" s="431"/>
      <c r="X140" s="431"/>
      <c r="Y140" s="431"/>
      <c r="Z140" s="431"/>
      <c r="AA140" s="431"/>
      <c r="AB140" s="431"/>
      <c r="AC140" s="431"/>
      <c r="AD140" s="431"/>
      <c r="AE140" s="431"/>
      <c r="AF140" s="431"/>
      <c r="AG140" s="431"/>
      <c r="AH140" s="431"/>
      <c r="AI140" s="431"/>
      <c r="AJ140" s="431"/>
      <c r="AK140" s="431"/>
      <c r="AL140" s="431"/>
      <c r="AM140" s="431"/>
      <c r="AN140" s="431"/>
      <c r="AO140" s="431"/>
      <c r="AP140" s="431"/>
      <c r="AQ140" s="431"/>
      <c r="AR140" s="431"/>
      <c r="AS140" s="431"/>
      <c r="AT140" s="431"/>
      <c r="AU140" s="431"/>
      <c r="AV140" s="431"/>
      <c r="AW140" s="431"/>
      <c r="AX140" s="431"/>
      <c r="AY140" s="431"/>
      <c r="AZ140" s="431"/>
      <c r="BA140" s="261"/>
    </row>
    <row r="141" spans="1:53" s="242" customFormat="1" ht="15">
      <c r="A141" s="314"/>
      <c r="B141" s="431"/>
      <c r="C141" s="431"/>
      <c r="D141" s="431"/>
      <c r="E141" s="431"/>
      <c r="F141" s="431"/>
      <c r="G141" s="431"/>
      <c r="H141" s="431"/>
      <c r="I141" s="431"/>
      <c r="J141" s="431"/>
      <c r="K141" s="431"/>
      <c r="L141" s="431"/>
      <c r="M141" s="431"/>
      <c r="N141" s="431"/>
      <c r="O141" s="431"/>
      <c r="P141" s="431"/>
      <c r="Q141" s="431"/>
      <c r="R141" s="431"/>
      <c r="S141" s="431"/>
      <c r="T141" s="431"/>
      <c r="U141" s="431"/>
      <c r="V141" s="431"/>
      <c r="W141" s="431"/>
      <c r="X141" s="431"/>
      <c r="Y141" s="431"/>
      <c r="Z141" s="431"/>
      <c r="AA141" s="431"/>
      <c r="AB141" s="431"/>
      <c r="AC141" s="431"/>
      <c r="AD141" s="431"/>
      <c r="AE141" s="431"/>
      <c r="AF141" s="431"/>
      <c r="AG141" s="431"/>
      <c r="AH141" s="431"/>
      <c r="AI141" s="431"/>
      <c r="AJ141" s="431"/>
      <c r="AK141" s="431"/>
      <c r="AL141" s="431"/>
      <c r="AM141" s="431"/>
      <c r="AN141" s="431"/>
      <c r="AO141" s="431"/>
      <c r="AP141" s="431"/>
      <c r="AQ141" s="431"/>
      <c r="AR141" s="431"/>
      <c r="AS141" s="431"/>
      <c r="AT141" s="431"/>
      <c r="AU141" s="431"/>
      <c r="AV141" s="431"/>
      <c r="AW141" s="431"/>
      <c r="AX141" s="431"/>
      <c r="AY141" s="431"/>
      <c r="AZ141" s="431"/>
      <c r="BA141" s="261"/>
    </row>
    <row r="142" spans="1:53" s="242" customFormat="1" ht="15">
      <c r="A142" s="314"/>
      <c r="B142" s="315"/>
      <c r="C142" s="474" t="s">
        <v>504</v>
      </c>
      <c r="D142" s="474"/>
      <c r="E142" s="474"/>
      <c r="F142" s="474"/>
      <c r="G142" s="474"/>
      <c r="H142" s="474"/>
      <c r="I142" s="474"/>
      <c r="J142" s="474"/>
      <c r="K142" s="474"/>
      <c r="L142" s="474"/>
      <c r="M142" s="474"/>
      <c r="N142" s="474"/>
      <c r="O142" s="474"/>
      <c r="P142" s="474"/>
      <c r="Q142" s="474"/>
      <c r="R142" s="474"/>
      <c r="S142" s="474"/>
      <c r="T142" s="474"/>
      <c r="U142" s="474"/>
      <c r="V142" s="474"/>
      <c r="W142" s="474"/>
      <c r="X142" s="474"/>
      <c r="Y142" s="474"/>
      <c r="Z142" s="474"/>
      <c r="AA142" s="474"/>
      <c r="AB142" s="474"/>
      <c r="AC142" s="474"/>
      <c r="AD142" s="474"/>
      <c r="AE142" s="474"/>
      <c r="AF142" s="474"/>
      <c r="AG142" s="474"/>
      <c r="AH142" s="474"/>
      <c r="AI142" s="474"/>
      <c r="AJ142" s="474"/>
      <c r="AK142" s="474"/>
      <c r="AL142" s="474"/>
      <c r="AM142" s="474"/>
      <c r="AN142" s="474"/>
      <c r="AO142" s="474"/>
      <c r="AP142" s="474"/>
      <c r="AQ142" s="474"/>
      <c r="AR142" s="474"/>
      <c r="AS142" s="474"/>
      <c r="AT142" s="474"/>
      <c r="AU142" s="474"/>
      <c r="AV142" s="474"/>
      <c r="AW142" s="474"/>
      <c r="AX142" s="474"/>
      <c r="AY142" s="474"/>
      <c r="AZ142" s="474"/>
      <c r="BA142" s="261"/>
    </row>
    <row r="143" spans="1:53" s="242" customFormat="1" ht="15">
      <c r="A143" s="314"/>
      <c r="C143" s="474"/>
      <c r="D143" s="474"/>
      <c r="E143" s="474"/>
      <c r="F143" s="474"/>
      <c r="G143" s="474"/>
      <c r="H143" s="474"/>
      <c r="I143" s="474"/>
      <c r="J143" s="474"/>
      <c r="K143" s="474"/>
      <c r="L143" s="474"/>
      <c r="M143" s="474"/>
      <c r="N143" s="474"/>
      <c r="O143" s="474"/>
      <c r="P143" s="474"/>
      <c r="Q143" s="474"/>
      <c r="R143" s="474"/>
      <c r="S143" s="474"/>
      <c r="T143" s="474"/>
      <c r="U143" s="474"/>
      <c r="V143" s="474"/>
      <c r="W143" s="474"/>
      <c r="X143" s="474"/>
      <c r="Y143" s="474"/>
      <c r="Z143" s="474"/>
      <c r="AA143" s="474"/>
      <c r="AB143" s="474"/>
      <c r="AC143" s="474"/>
      <c r="AD143" s="474"/>
      <c r="AE143" s="474"/>
      <c r="AF143" s="474"/>
      <c r="AG143" s="474"/>
      <c r="AH143" s="474"/>
      <c r="AI143" s="474"/>
      <c r="AJ143" s="474"/>
      <c r="AK143" s="474"/>
      <c r="AL143" s="474"/>
      <c r="AM143" s="474"/>
      <c r="AN143" s="474"/>
      <c r="AO143" s="474"/>
      <c r="AP143" s="474"/>
      <c r="AQ143" s="474"/>
      <c r="AR143" s="474"/>
      <c r="AS143" s="474"/>
      <c r="AT143" s="474"/>
      <c r="AU143" s="474"/>
      <c r="AV143" s="474"/>
      <c r="AW143" s="474"/>
      <c r="AX143" s="474"/>
      <c r="AY143" s="474"/>
      <c r="AZ143" s="474"/>
      <c r="BA143" s="261"/>
    </row>
    <row r="144" spans="1:53" s="242" customFormat="1" ht="15" customHeight="1">
      <c r="A144" s="314"/>
      <c r="BA144" s="261"/>
    </row>
    <row r="145" spans="1:53" s="242" customFormat="1" ht="15">
      <c r="A145" s="314"/>
      <c r="B145" s="431" t="s">
        <v>505</v>
      </c>
      <c r="C145" s="431"/>
      <c r="D145" s="431"/>
      <c r="E145" s="431"/>
      <c r="F145" s="431"/>
      <c r="G145" s="431"/>
      <c r="H145" s="431"/>
      <c r="I145" s="431"/>
      <c r="J145" s="431"/>
      <c r="K145" s="431"/>
      <c r="L145" s="431"/>
      <c r="M145" s="431"/>
      <c r="N145" s="431"/>
      <c r="O145" s="431"/>
      <c r="P145" s="431"/>
      <c r="Q145" s="431"/>
      <c r="R145" s="431"/>
      <c r="S145" s="431"/>
      <c r="T145" s="431"/>
      <c r="U145" s="431"/>
      <c r="V145" s="431"/>
      <c r="W145" s="431"/>
      <c r="X145" s="431"/>
      <c r="Y145" s="431"/>
      <c r="Z145" s="431"/>
      <c r="AA145" s="431"/>
      <c r="AB145" s="431"/>
      <c r="AC145" s="431"/>
      <c r="AD145" s="431"/>
      <c r="AE145" s="431"/>
      <c r="AF145" s="431"/>
      <c r="AG145" s="431"/>
      <c r="AH145" s="431"/>
      <c r="AI145" s="431"/>
      <c r="AJ145" s="431"/>
      <c r="AK145" s="431"/>
      <c r="AL145" s="431"/>
      <c r="AM145" s="431"/>
      <c r="AN145" s="431"/>
      <c r="AO145" s="431"/>
      <c r="AP145" s="431"/>
      <c r="AQ145" s="431"/>
      <c r="AR145" s="431"/>
      <c r="AS145" s="431"/>
      <c r="AT145" s="431"/>
      <c r="AU145" s="431"/>
      <c r="AV145" s="431"/>
      <c r="AW145" s="431"/>
      <c r="AX145" s="431"/>
      <c r="AY145" s="431"/>
      <c r="AZ145" s="431"/>
      <c r="BA145" s="261"/>
    </row>
    <row r="146" spans="1:53" s="242" customFormat="1" ht="15">
      <c r="A146" s="314"/>
      <c r="B146" s="431"/>
      <c r="C146" s="431"/>
      <c r="D146" s="431"/>
      <c r="E146" s="431"/>
      <c r="F146" s="431"/>
      <c r="G146" s="431"/>
      <c r="H146" s="431"/>
      <c r="I146" s="431"/>
      <c r="J146" s="431"/>
      <c r="K146" s="431"/>
      <c r="L146" s="431"/>
      <c r="M146" s="431"/>
      <c r="N146" s="431"/>
      <c r="O146" s="431"/>
      <c r="P146" s="431"/>
      <c r="Q146" s="431"/>
      <c r="R146" s="431"/>
      <c r="S146" s="431"/>
      <c r="T146" s="431"/>
      <c r="U146" s="431"/>
      <c r="V146" s="431"/>
      <c r="W146" s="431"/>
      <c r="X146" s="431"/>
      <c r="Y146" s="431"/>
      <c r="Z146" s="431"/>
      <c r="AA146" s="431"/>
      <c r="AB146" s="431"/>
      <c r="AC146" s="431"/>
      <c r="AD146" s="431"/>
      <c r="AE146" s="431"/>
      <c r="AF146" s="431"/>
      <c r="AG146" s="431"/>
      <c r="AH146" s="431"/>
      <c r="AI146" s="431"/>
      <c r="AJ146" s="431"/>
      <c r="AK146" s="431"/>
      <c r="AL146" s="431"/>
      <c r="AM146" s="431"/>
      <c r="AN146" s="431"/>
      <c r="AO146" s="431"/>
      <c r="AP146" s="431"/>
      <c r="AQ146" s="431"/>
      <c r="AR146" s="431"/>
      <c r="AS146" s="431"/>
      <c r="AT146" s="431"/>
      <c r="AU146" s="431"/>
      <c r="AV146" s="431"/>
      <c r="AW146" s="431"/>
      <c r="AX146" s="431"/>
      <c r="AY146" s="431"/>
      <c r="AZ146" s="431"/>
      <c r="BA146" s="261"/>
    </row>
    <row r="147" spans="1:53" s="242" customFormat="1" ht="15">
      <c r="A147" s="314"/>
      <c r="B147" s="431"/>
      <c r="C147" s="431"/>
      <c r="D147" s="431"/>
      <c r="E147" s="431"/>
      <c r="F147" s="431"/>
      <c r="G147" s="431"/>
      <c r="H147" s="431"/>
      <c r="I147" s="431"/>
      <c r="J147" s="431"/>
      <c r="K147" s="431"/>
      <c r="L147" s="431"/>
      <c r="M147" s="431"/>
      <c r="N147" s="431"/>
      <c r="O147" s="431"/>
      <c r="P147" s="431"/>
      <c r="Q147" s="431"/>
      <c r="R147" s="431"/>
      <c r="S147" s="431"/>
      <c r="T147" s="431"/>
      <c r="U147" s="431"/>
      <c r="V147" s="431"/>
      <c r="W147" s="431"/>
      <c r="X147" s="431"/>
      <c r="Y147" s="431"/>
      <c r="Z147" s="431"/>
      <c r="AA147" s="431"/>
      <c r="AB147" s="431"/>
      <c r="AC147" s="431"/>
      <c r="AD147" s="431"/>
      <c r="AE147" s="431"/>
      <c r="AF147" s="431"/>
      <c r="AG147" s="431"/>
      <c r="AH147" s="431"/>
      <c r="AI147" s="431"/>
      <c r="AJ147" s="431"/>
      <c r="AK147" s="431"/>
      <c r="AL147" s="431"/>
      <c r="AM147" s="431"/>
      <c r="AN147" s="431"/>
      <c r="AO147" s="431"/>
      <c r="AP147" s="431"/>
      <c r="AQ147" s="431"/>
      <c r="AR147" s="431"/>
      <c r="AS147" s="431"/>
      <c r="AT147" s="431"/>
      <c r="AU147" s="431"/>
      <c r="AV147" s="431"/>
      <c r="AW147" s="431"/>
      <c r="AX147" s="431"/>
      <c r="AY147" s="431"/>
      <c r="AZ147" s="431"/>
      <c r="BA147" s="261"/>
    </row>
    <row r="148" spans="1:53" s="242" customFormat="1" ht="15">
      <c r="A148" s="314"/>
      <c r="B148" s="431"/>
      <c r="C148" s="431"/>
      <c r="D148" s="431"/>
      <c r="E148" s="431"/>
      <c r="F148" s="431"/>
      <c r="G148" s="431"/>
      <c r="H148" s="431"/>
      <c r="I148" s="431"/>
      <c r="J148" s="431"/>
      <c r="K148" s="431"/>
      <c r="L148" s="431"/>
      <c r="M148" s="431"/>
      <c r="N148" s="431"/>
      <c r="O148" s="431"/>
      <c r="P148" s="431"/>
      <c r="Q148" s="431"/>
      <c r="R148" s="431"/>
      <c r="S148" s="431"/>
      <c r="T148" s="431"/>
      <c r="U148" s="431"/>
      <c r="V148" s="431"/>
      <c r="W148" s="431"/>
      <c r="X148" s="431"/>
      <c r="Y148" s="431"/>
      <c r="Z148" s="431"/>
      <c r="AA148" s="431"/>
      <c r="AB148" s="431"/>
      <c r="AC148" s="431"/>
      <c r="AD148" s="431"/>
      <c r="AE148" s="431"/>
      <c r="AF148" s="431"/>
      <c r="AG148" s="431"/>
      <c r="AH148" s="431"/>
      <c r="AI148" s="431"/>
      <c r="AJ148" s="431"/>
      <c r="AK148" s="431"/>
      <c r="AL148" s="431"/>
      <c r="AM148" s="431"/>
      <c r="AN148" s="431"/>
      <c r="AO148" s="431"/>
      <c r="AP148" s="431"/>
      <c r="AQ148" s="431"/>
      <c r="AR148" s="431"/>
      <c r="AS148" s="431"/>
      <c r="AT148" s="431"/>
      <c r="AU148" s="431"/>
      <c r="AV148" s="431"/>
      <c r="AW148" s="431"/>
      <c r="AX148" s="431"/>
      <c r="AY148" s="431"/>
      <c r="AZ148" s="431"/>
      <c r="BA148" s="261"/>
    </row>
    <row r="149" spans="1:53" s="242" customFormat="1" ht="15">
      <c r="A149" s="314"/>
      <c r="B149" s="431"/>
      <c r="C149" s="431"/>
      <c r="D149" s="431"/>
      <c r="E149" s="431"/>
      <c r="F149" s="431"/>
      <c r="G149" s="431"/>
      <c r="H149" s="431"/>
      <c r="I149" s="431"/>
      <c r="J149" s="431"/>
      <c r="K149" s="431"/>
      <c r="L149" s="431"/>
      <c r="M149" s="431"/>
      <c r="N149" s="431"/>
      <c r="O149" s="431"/>
      <c r="P149" s="431"/>
      <c r="Q149" s="431"/>
      <c r="R149" s="431"/>
      <c r="S149" s="431"/>
      <c r="T149" s="431"/>
      <c r="U149" s="431"/>
      <c r="V149" s="431"/>
      <c r="W149" s="431"/>
      <c r="X149" s="431"/>
      <c r="Y149" s="431"/>
      <c r="Z149" s="431"/>
      <c r="AA149" s="431"/>
      <c r="AB149" s="431"/>
      <c r="AC149" s="431"/>
      <c r="AD149" s="431"/>
      <c r="AE149" s="431"/>
      <c r="AF149" s="431"/>
      <c r="AG149" s="431"/>
      <c r="AH149" s="431"/>
      <c r="AI149" s="431"/>
      <c r="AJ149" s="431"/>
      <c r="AK149" s="431"/>
      <c r="AL149" s="431"/>
      <c r="AM149" s="431"/>
      <c r="AN149" s="431"/>
      <c r="AO149" s="431"/>
      <c r="AP149" s="431"/>
      <c r="AQ149" s="431"/>
      <c r="AR149" s="431"/>
      <c r="AS149" s="431"/>
      <c r="AT149" s="431"/>
      <c r="AU149" s="431"/>
      <c r="AV149" s="431"/>
      <c r="AW149" s="431"/>
      <c r="AX149" s="431"/>
      <c r="AY149" s="431"/>
      <c r="AZ149" s="431"/>
      <c r="BA149" s="261"/>
    </row>
    <row r="150" spans="1:53" s="242" customFormat="1" ht="15">
      <c r="A150" s="314"/>
      <c r="B150" s="431"/>
      <c r="C150" s="431"/>
      <c r="D150" s="431"/>
      <c r="E150" s="431"/>
      <c r="F150" s="431"/>
      <c r="G150" s="431"/>
      <c r="H150" s="431"/>
      <c r="I150" s="431"/>
      <c r="J150" s="431"/>
      <c r="K150" s="431"/>
      <c r="L150" s="431"/>
      <c r="M150" s="431"/>
      <c r="N150" s="431"/>
      <c r="O150" s="431"/>
      <c r="P150" s="431"/>
      <c r="Q150" s="431"/>
      <c r="R150" s="431"/>
      <c r="S150" s="431"/>
      <c r="T150" s="431"/>
      <c r="U150" s="431"/>
      <c r="V150" s="431"/>
      <c r="W150" s="431"/>
      <c r="X150" s="431"/>
      <c r="Y150" s="431"/>
      <c r="Z150" s="431"/>
      <c r="AA150" s="431"/>
      <c r="AB150" s="431"/>
      <c r="AC150" s="431"/>
      <c r="AD150" s="431"/>
      <c r="AE150" s="431"/>
      <c r="AF150" s="431"/>
      <c r="AG150" s="431"/>
      <c r="AH150" s="431"/>
      <c r="AI150" s="431"/>
      <c r="AJ150" s="431"/>
      <c r="AK150" s="431"/>
      <c r="AL150" s="431"/>
      <c r="AM150" s="431"/>
      <c r="AN150" s="431"/>
      <c r="AO150" s="431"/>
      <c r="AP150" s="431"/>
      <c r="AQ150" s="431"/>
      <c r="AR150" s="431"/>
      <c r="AS150" s="431"/>
      <c r="AT150" s="431"/>
      <c r="AU150" s="431"/>
      <c r="AV150" s="431"/>
      <c r="AW150" s="431"/>
      <c r="AX150" s="431"/>
      <c r="AY150" s="431"/>
      <c r="AZ150" s="431"/>
      <c r="BA150" s="261"/>
    </row>
    <row r="151" spans="1:53" s="242" customFormat="1" ht="15" customHeight="1">
      <c r="A151" s="314"/>
      <c r="B151" s="431"/>
      <c r="C151" s="431"/>
      <c r="D151" s="431"/>
      <c r="E151" s="431"/>
      <c r="F151" s="431"/>
      <c r="G151" s="431"/>
      <c r="H151" s="431"/>
      <c r="I151" s="431"/>
      <c r="J151" s="431"/>
      <c r="K151" s="431"/>
      <c r="L151" s="431"/>
      <c r="M151" s="431"/>
      <c r="N151" s="431"/>
      <c r="O151" s="431"/>
      <c r="P151" s="431"/>
      <c r="Q151" s="431"/>
      <c r="R151" s="431"/>
      <c r="S151" s="431"/>
      <c r="T151" s="431"/>
      <c r="U151" s="431"/>
      <c r="V151" s="431"/>
      <c r="W151" s="431"/>
      <c r="X151" s="431"/>
      <c r="Y151" s="431"/>
      <c r="Z151" s="431"/>
      <c r="AA151" s="431"/>
      <c r="AB151" s="431"/>
      <c r="AC151" s="431"/>
      <c r="AD151" s="431"/>
      <c r="AE151" s="431"/>
      <c r="AF151" s="431"/>
      <c r="AG151" s="431"/>
      <c r="AH151" s="431"/>
      <c r="AI151" s="431"/>
      <c r="AJ151" s="431"/>
      <c r="AK151" s="431"/>
      <c r="AL151" s="431"/>
      <c r="AM151" s="431"/>
      <c r="AN151" s="431"/>
      <c r="AO151" s="431"/>
      <c r="AP151" s="431"/>
      <c r="AQ151" s="431"/>
      <c r="AR151" s="431"/>
      <c r="AS151" s="431"/>
      <c r="AT151" s="431"/>
      <c r="AU151" s="431"/>
      <c r="AV151" s="431"/>
      <c r="AW151" s="431"/>
      <c r="AX151" s="431"/>
      <c r="AY151" s="431"/>
      <c r="AZ151" s="431"/>
      <c r="BA151" s="261"/>
    </row>
    <row r="152" spans="1:53" s="242" customFormat="1" ht="15">
      <c r="A152" s="314"/>
      <c r="B152" s="431"/>
      <c r="C152" s="431"/>
      <c r="D152" s="431"/>
      <c r="E152" s="431"/>
      <c r="F152" s="431"/>
      <c r="G152" s="431"/>
      <c r="H152" s="431"/>
      <c r="I152" s="431"/>
      <c r="J152" s="431"/>
      <c r="K152" s="431"/>
      <c r="L152" s="431"/>
      <c r="M152" s="431"/>
      <c r="N152" s="431"/>
      <c r="O152" s="431"/>
      <c r="P152" s="431"/>
      <c r="Q152" s="431"/>
      <c r="R152" s="431"/>
      <c r="S152" s="431"/>
      <c r="T152" s="431"/>
      <c r="U152" s="431"/>
      <c r="V152" s="431"/>
      <c r="W152" s="431"/>
      <c r="X152" s="431"/>
      <c r="Y152" s="431"/>
      <c r="Z152" s="431"/>
      <c r="AA152" s="431"/>
      <c r="AB152" s="431"/>
      <c r="AC152" s="431"/>
      <c r="AD152" s="431"/>
      <c r="AE152" s="431"/>
      <c r="AF152" s="431"/>
      <c r="AG152" s="431"/>
      <c r="AH152" s="431"/>
      <c r="AI152" s="431"/>
      <c r="AJ152" s="431"/>
      <c r="AK152" s="431"/>
      <c r="AL152" s="431"/>
      <c r="AM152" s="431"/>
      <c r="AN152" s="431"/>
      <c r="AO152" s="431"/>
      <c r="AP152" s="431"/>
      <c r="AQ152" s="431"/>
      <c r="AR152" s="431"/>
      <c r="AS152" s="431"/>
      <c r="AT152" s="431"/>
      <c r="AU152" s="431"/>
      <c r="AV152" s="431"/>
      <c r="AW152" s="431"/>
      <c r="AX152" s="431"/>
      <c r="AY152" s="431"/>
      <c r="AZ152" s="431"/>
      <c r="BA152" s="261"/>
    </row>
    <row r="153" spans="1:53" s="242" customFormat="1" ht="14.25" customHeight="1">
      <c r="A153" s="314"/>
      <c r="B153" s="431"/>
      <c r="C153" s="431"/>
      <c r="D153" s="431"/>
      <c r="E153" s="431"/>
      <c r="F153" s="431"/>
      <c r="G153" s="431"/>
      <c r="H153" s="431"/>
      <c r="I153" s="431"/>
      <c r="J153" s="431"/>
      <c r="K153" s="431"/>
      <c r="L153" s="431"/>
      <c r="M153" s="431"/>
      <c r="N153" s="431"/>
      <c r="O153" s="431"/>
      <c r="P153" s="431"/>
      <c r="Q153" s="431"/>
      <c r="R153" s="431"/>
      <c r="S153" s="431"/>
      <c r="T153" s="431"/>
      <c r="U153" s="431"/>
      <c r="V153" s="431"/>
      <c r="W153" s="431"/>
      <c r="X153" s="431"/>
      <c r="Y153" s="431"/>
      <c r="Z153" s="431"/>
      <c r="AA153" s="431"/>
      <c r="AB153" s="431"/>
      <c r="AC153" s="431"/>
      <c r="AD153" s="431"/>
      <c r="AE153" s="431"/>
      <c r="AF153" s="431"/>
      <c r="AG153" s="431"/>
      <c r="AH153" s="431"/>
      <c r="AI153" s="431"/>
      <c r="AJ153" s="431"/>
      <c r="AK153" s="431"/>
      <c r="AL153" s="431"/>
      <c r="AM153" s="431"/>
      <c r="AN153" s="431"/>
      <c r="AO153" s="431"/>
      <c r="AP153" s="431"/>
      <c r="AQ153" s="431"/>
      <c r="AR153" s="431"/>
      <c r="AS153" s="431"/>
      <c r="AT153" s="431"/>
      <c r="AU153" s="431"/>
      <c r="AV153" s="431"/>
      <c r="AW153" s="431"/>
      <c r="AX153" s="431"/>
      <c r="AY153" s="431"/>
      <c r="AZ153" s="431"/>
      <c r="BA153" s="261"/>
    </row>
    <row r="154" spans="1:53" s="242" customFormat="1" ht="14.25" customHeight="1">
      <c r="A154" s="314"/>
      <c r="B154" s="431"/>
      <c r="C154" s="431"/>
      <c r="D154" s="431"/>
      <c r="E154" s="431"/>
      <c r="F154" s="431"/>
      <c r="G154" s="431"/>
      <c r="H154" s="431"/>
      <c r="I154" s="431"/>
      <c r="J154" s="431"/>
      <c r="K154" s="431"/>
      <c r="L154" s="431"/>
      <c r="M154" s="431"/>
      <c r="N154" s="431"/>
      <c r="O154" s="431"/>
      <c r="P154" s="431"/>
      <c r="Q154" s="431"/>
      <c r="R154" s="431"/>
      <c r="S154" s="431"/>
      <c r="T154" s="431"/>
      <c r="U154" s="431"/>
      <c r="V154" s="431"/>
      <c r="W154" s="431"/>
      <c r="X154" s="431"/>
      <c r="Y154" s="431"/>
      <c r="Z154" s="431"/>
      <c r="AA154" s="431"/>
      <c r="AB154" s="431"/>
      <c r="AC154" s="431"/>
      <c r="AD154" s="431"/>
      <c r="AE154" s="431"/>
      <c r="AF154" s="431"/>
      <c r="AG154" s="431"/>
      <c r="AH154" s="431"/>
      <c r="AI154" s="431"/>
      <c r="AJ154" s="431"/>
      <c r="AK154" s="431"/>
      <c r="AL154" s="431"/>
      <c r="AM154" s="431"/>
      <c r="AN154" s="431"/>
      <c r="AO154" s="431"/>
      <c r="AP154" s="431"/>
      <c r="AQ154" s="431"/>
      <c r="AR154" s="431"/>
      <c r="AS154" s="431"/>
      <c r="AT154" s="431"/>
      <c r="AU154" s="431"/>
      <c r="AV154" s="431"/>
      <c r="AW154" s="431"/>
      <c r="AX154" s="431"/>
      <c r="AY154" s="431"/>
      <c r="AZ154" s="431"/>
      <c r="BA154" s="261"/>
    </row>
    <row r="155" spans="1:53" s="242" customFormat="1" ht="14.25" customHeight="1">
      <c r="A155" s="267"/>
      <c r="B155" s="315"/>
      <c r="C155" s="474" t="s">
        <v>506</v>
      </c>
      <c r="D155" s="474"/>
      <c r="E155" s="474"/>
      <c r="F155" s="474"/>
      <c r="G155" s="474"/>
      <c r="H155" s="474"/>
      <c r="I155" s="474"/>
      <c r="J155" s="474"/>
      <c r="K155" s="474"/>
      <c r="L155" s="474"/>
      <c r="M155" s="474"/>
      <c r="N155" s="474"/>
      <c r="O155" s="474"/>
      <c r="P155" s="474"/>
      <c r="Q155" s="474"/>
      <c r="R155" s="474"/>
      <c r="S155" s="474"/>
      <c r="T155" s="474"/>
      <c r="U155" s="474"/>
      <c r="V155" s="474"/>
      <c r="W155" s="474"/>
      <c r="X155" s="474"/>
      <c r="Y155" s="474"/>
      <c r="Z155" s="474"/>
      <c r="AA155" s="474"/>
      <c r="AB155" s="474"/>
      <c r="AC155" s="474"/>
      <c r="AD155" s="474"/>
      <c r="AE155" s="474"/>
      <c r="AF155" s="474"/>
      <c r="AG155" s="474"/>
      <c r="AH155" s="474"/>
      <c r="AI155" s="474"/>
      <c r="AJ155" s="474"/>
      <c r="AK155" s="474"/>
      <c r="AL155" s="474"/>
      <c r="AM155" s="474"/>
      <c r="AN155" s="474"/>
      <c r="AO155" s="474"/>
      <c r="AP155" s="474"/>
      <c r="AQ155" s="474"/>
      <c r="AR155" s="474"/>
      <c r="AS155" s="474"/>
      <c r="AT155" s="474"/>
      <c r="AU155" s="474"/>
      <c r="AV155" s="474"/>
      <c r="AW155" s="474"/>
      <c r="AX155" s="474"/>
      <c r="AY155" s="474"/>
      <c r="AZ155" s="474"/>
      <c r="BA155" s="261"/>
    </row>
    <row r="156" spans="1:53" s="242" customFormat="1" ht="14.25" customHeight="1">
      <c r="A156" s="314"/>
      <c r="B156" s="316"/>
      <c r="C156" s="474"/>
      <c r="D156" s="474"/>
      <c r="E156" s="474"/>
      <c r="F156" s="474"/>
      <c r="G156" s="474"/>
      <c r="H156" s="474"/>
      <c r="I156" s="474"/>
      <c r="J156" s="474"/>
      <c r="K156" s="474"/>
      <c r="L156" s="474"/>
      <c r="M156" s="474"/>
      <c r="N156" s="474"/>
      <c r="O156" s="474"/>
      <c r="P156" s="474"/>
      <c r="Q156" s="474"/>
      <c r="R156" s="474"/>
      <c r="S156" s="474"/>
      <c r="T156" s="474"/>
      <c r="U156" s="474"/>
      <c r="V156" s="474"/>
      <c r="W156" s="474"/>
      <c r="X156" s="474"/>
      <c r="Y156" s="474"/>
      <c r="Z156" s="474"/>
      <c r="AA156" s="474"/>
      <c r="AB156" s="474"/>
      <c r="AC156" s="474"/>
      <c r="AD156" s="474"/>
      <c r="AE156" s="474"/>
      <c r="AF156" s="474"/>
      <c r="AG156" s="474"/>
      <c r="AH156" s="474"/>
      <c r="AI156" s="474"/>
      <c r="AJ156" s="474"/>
      <c r="AK156" s="474"/>
      <c r="AL156" s="474"/>
      <c r="AM156" s="474"/>
      <c r="AN156" s="474"/>
      <c r="AO156" s="474"/>
      <c r="AP156" s="474"/>
      <c r="AQ156" s="474"/>
      <c r="AR156" s="474"/>
      <c r="AS156" s="474"/>
      <c r="AT156" s="474"/>
      <c r="AU156" s="474"/>
      <c r="AV156" s="474"/>
      <c r="AW156" s="474"/>
      <c r="AX156" s="474"/>
      <c r="AY156" s="474"/>
      <c r="AZ156" s="474"/>
      <c r="BA156" s="261"/>
    </row>
    <row r="157" spans="1:53" s="242" customFormat="1" ht="14.25" customHeight="1">
      <c r="A157" s="314"/>
      <c r="B157" s="316"/>
      <c r="C157" s="474"/>
      <c r="D157" s="474"/>
      <c r="E157" s="474"/>
      <c r="F157" s="474"/>
      <c r="G157" s="474"/>
      <c r="H157" s="474"/>
      <c r="I157" s="474"/>
      <c r="J157" s="474"/>
      <c r="K157" s="474"/>
      <c r="L157" s="474"/>
      <c r="M157" s="474"/>
      <c r="N157" s="474"/>
      <c r="O157" s="474"/>
      <c r="P157" s="474"/>
      <c r="Q157" s="474"/>
      <c r="R157" s="474"/>
      <c r="S157" s="474"/>
      <c r="T157" s="474"/>
      <c r="U157" s="474"/>
      <c r="V157" s="474"/>
      <c r="W157" s="474"/>
      <c r="X157" s="474"/>
      <c r="Y157" s="474"/>
      <c r="Z157" s="474"/>
      <c r="AA157" s="474"/>
      <c r="AB157" s="474"/>
      <c r="AC157" s="474"/>
      <c r="AD157" s="474"/>
      <c r="AE157" s="474"/>
      <c r="AF157" s="474"/>
      <c r="AG157" s="474"/>
      <c r="AH157" s="474"/>
      <c r="AI157" s="474"/>
      <c r="AJ157" s="474"/>
      <c r="AK157" s="474"/>
      <c r="AL157" s="474"/>
      <c r="AM157" s="474"/>
      <c r="AN157" s="474"/>
      <c r="AO157" s="474"/>
      <c r="AP157" s="474"/>
      <c r="AQ157" s="474"/>
      <c r="AR157" s="474"/>
      <c r="AS157" s="474"/>
      <c r="AT157" s="474"/>
      <c r="AU157" s="474"/>
      <c r="AV157" s="474"/>
      <c r="AW157" s="474"/>
      <c r="AX157" s="474"/>
      <c r="AY157" s="474"/>
      <c r="AZ157" s="474"/>
      <c r="BA157" s="261"/>
    </row>
    <row r="158" spans="1:53" s="242" customFormat="1" ht="14.25" customHeight="1">
      <c r="A158" s="314"/>
      <c r="B158" s="482" t="s">
        <v>507</v>
      </c>
      <c r="C158" s="482"/>
      <c r="D158" s="482"/>
      <c r="E158" s="482"/>
      <c r="F158" s="482"/>
      <c r="G158" s="482"/>
      <c r="H158" s="482"/>
      <c r="I158" s="482"/>
      <c r="J158" s="482"/>
      <c r="K158" s="482"/>
      <c r="L158" s="482"/>
      <c r="M158" s="482"/>
      <c r="N158" s="482"/>
      <c r="O158" s="482"/>
      <c r="P158" s="482"/>
      <c r="Q158" s="482"/>
      <c r="R158" s="482"/>
      <c r="S158" s="482"/>
      <c r="T158" s="482"/>
      <c r="U158" s="482"/>
      <c r="V158" s="482"/>
      <c r="W158" s="482"/>
      <c r="X158" s="482"/>
      <c r="Y158" s="482"/>
      <c r="Z158" s="482"/>
      <c r="AA158" s="482"/>
      <c r="AB158" s="482"/>
      <c r="AC158" s="482"/>
      <c r="AD158" s="482"/>
      <c r="AE158" s="482"/>
      <c r="AF158" s="482"/>
      <c r="AG158" s="482"/>
      <c r="AH158" s="482"/>
      <c r="AI158" s="482"/>
      <c r="AJ158" s="482"/>
      <c r="AK158" s="482"/>
      <c r="AL158" s="482"/>
      <c r="AM158" s="482"/>
      <c r="AN158" s="482"/>
      <c r="AO158" s="482"/>
      <c r="AP158" s="482"/>
      <c r="AQ158" s="482"/>
      <c r="AR158" s="482"/>
      <c r="AS158" s="482"/>
      <c r="AT158" s="482"/>
      <c r="AU158" s="482"/>
      <c r="AV158" s="482"/>
      <c r="AW158" s="482"/>
      <c r="AX158" s="482"/>
      <c r="AY158" s="482"/>
      <c r="AZ158" s="482"/>
      <c r="BA158" s="261"/>
    </row>
    <row r="159" spans="1:53" s="242" customFormat="1" ht="14.25" customHeight="1">
      <c r="A159" s="314"/>
      <c r="B159" s="482"/>
      <c r="C159" s="482"/>
      <c r="D159" s="482"/>
      <c r="E159" s="482"/>
      <c r="F159" s="482"/>
      <c r="G159" s="482"/>
      <c r="H159" s="482"/>
      <c r="I159" s="482"/>
      <c r="J159" s="482"/>
      <c r="K159" s="482"/>
      <c r="L159" s="482"/>
      <c r="M159" s="482"/>
      <c r="N159" s="482"/>
      <c r="O159" s="482"/>
      <c r="P159" s="482"/>
      <c r="Q159" s="482"/>
      <c r="R159" s="482"/>
      <c r="S159" s="482"/>
      <c r="T159" s="482"/>
      <c r="U159" s="482"/>
      <c r="V159" s="482"/>
      <c r="W159" s="482"/>
      <c r="X159" s="482"/>
      <c r="Y159" s="482"/>
      <c r="Z159" s="482"/>
      <c r="AA159" s="482"/>
      <c r="AB159" s="482"/>
      <c r="AC159" s="482"/>
      <c r="AD159" s="482"/>
      <c r="AE159" s="482"/>
      <c r="AF159" s="482"/>
      <c r="AG159" s="482"/>
      <c r="AH159" s="482"/>
      <c r="AI159" s="482"/>
      <c r="AJ159" s="482"/>
      <c r="AK159" s="482"/>
      <c r="AL159" s="482"/>
      <c r="AM159" s="482"/>
      <c r="AN159" s="482"/>
      <c r="AO159" s="482"/>
      <c r="AP159" s="482"/>
      <c r="AQ159" s="482"/>
      <c r="AR159" s="482"/>
      <c r="AS159" s="482"/>
      <c r="AT159" s="482"/>
      <c r="AU159" s="482"/>
      <c r="AV159" s="482"/>
      <c r="AW159" s="482"/>
      <c r="AX159" s="482"/>
      <c r="AY159" s="482"/>
      <c r="AZ159" s="482"/>
      <c r="BA159" s="261"/>
    </row>
    <row r="160" spans="1:53" s="242" customFormat="1" ht="14.25" customHeight="1">
      <c r="A160" s="314"/>
      <c r="B160" s="482"/>
      <c r="C160" s="482"/>
      <c r="D160" s="482"/>
      <c r="E160" s="482"/>
      <c r="F160" s="482"/>
      <c r="G160" s="482"/>
      <c r="H160" s="482"/>
      <c r="I160" s="482"/>
      <c r="J160" s="482"/>
      <c r="K160" s="482"/>
      <c r="L160" s="482"/>
      <c r="M160" s="482"/>
      <c r="N160" s="482"/>
      <c r="O160" s="482"/>
      <c r="P160" s="482"/>
      <c r="Q160" s="482"/>
      <c r="R160" s="482"/>
      <c r="S160" s="482"/>
      <c r="T160" s="482"/>
      <c r="U160" s="482"/>
      <c r="V160" s="482"/>
      <c r="W160" s="482"/>
      <c r="X160" s="482"/>
      <c r="Y160" s="482"/>
      <c r="Z160" s="482"/>
      <c r="AA160" s="482"/>
      <c r="AB160" s="482"/>
      <c r="AC160" s="482"/>
      <c r="AD160" s="482"/>
      <c r="AE160" s="482"/>
      <c r="AF160" s="482"/>
      <c r="AG160" s="482"/>
      <c r="AH160" s="482"/>
      <c r="AI160" s="482"/>
      <c r="AJ160" s="482"/>
      <c r="AK160" s="482"/>
      <c r="AL160" s="482"/>
      <c r="AM160" s="482"/>
      <c r="AN160" s="482"/>
      <c r="AO160" s="482"/>
      <c r="AP160" s="482"/>
      <c r="AQ160" s="482"/>
      <c r="AR160" s="482"/>
      <c r="AS160" s="482"/>
      <c r="AT160" s="482"/>
      <c r="AU160" s="482"/>
      <c r="AV160" s="482"/>
      <c r="AW160" s="482"/>
      <c r="AX160" s="482"/>
      <c r="AY160" s="482"/>
      <c r="AZ160" s="482"/>
      <c r="BA160" s="261"/>
    </row>
    <row r="161" spans="1:255" ht="14.25" customHeight="1">
      <c r="A161" s="314"/>
      <c r="B161" s="482"/>
      <c r="C161" s="482"/>
      <c r="D161" s="482"/>
      <c r="E161" s="482"/>
      <c r="F161" s="482"/>
      <c r="G161" s="482"/>
      <c r="H161" s="482"/>
      <c r="I161" s="482"/>
      <c r="J161" s="482"/>
      <c r="K161" s="482"/>
      <c r="L161" s="482"/>
      <c r="M161" s="482"/>
      <c r="N161" s="482"/>
      <c r="O161" s="482"/>
      <c r="P161" s="482"/>
      <c r="Q161" s="482"/>
      <c r="R161" s="482"/>
      <c r="S161" s="482"/>
      <c r="T161" s="482"/>
      <c r="U161" s="482"/>
      <c r="V161" s="482"/>
      <c r="W161" s="482"/>
      <c r="X161" s="482"/>
      <c r="Y161" s="482"/>
      <c r="Z161" s="482"/>
      <c r="AA161" s="482"/>
      <c r="AB161" s="482"/>
      <c r="AC161" s="482"/>
      <c r="AD161" s="482"/>
      <c r="AE161" s="482"/>
      <c r="AF161" s="482"/>
      <c r="AG161" s="482"/>
      <c r="AH161" s="482"/>
      <c r="AI161" s="482"/>
      <c r="AJ161" s="482"/>
      <c r="AK161" s="482"/>
      <c r="AL161" s="482"/>
      <c r="AM161" s="482"/>
      <c r="AN161" s="482"/>
      <c r="AO161" s="482"/>
      <c r="AP161" s="482"/>
      <c r="AQ161" s="482"/>
      <c r="AR161" s="482"/>
      <c r="AS161" s="482"/>
      <c r="AT161" s="482"/>
      <c r="AU161" s="482"/>
      <c r="AV161" s="482"/>
      <c r="AW161" s="482"/>
      <c r="AX161" s="482"/>
      <c r="AY161" s="482"/>
      <c r="AZ161" s="482"/>
      <c r="BA161" s="261"/>
    </row>
    <row r="162" spans="1:255" ht="15" customHeight="1">
      <c r="A162" s="314"/>
      <c r="B162" s="482"/>
      <c r="C162" s="482"/>
      <c r="D162" s="482"/>
      <c r="E162" s="482"/>
      <c r="F162" s="482"/>
      <c r="G162" s="482"/>
      <c r="H162" s="482"/>
      <c r="I162" s="482"/>
      <c r="J162" s="482"/>
      <c r="K162" s="482"/>
      <c r="L162" s="482"/>
      <c r="M162" s="482"/>
      <c r="N162" s="482"/>
      <c r="O162" s="482"/>
      <c r="P162" s="482"/>
      <c r="Q162" s="482"/>
      <c r="R162" s="482"/>
      <c r="S162" s="482"/>
      <c r="T162" s="482"/>
      <c r="U162" s="482"/>
      <c r="V162" s="482"/>
      <c r="W162" s="482"/>
      <c r="X162" s="482"/>
      <c r="Y162" s="482"/>
      <c r="Z162" s="482"/>
      <c r="AA162" s="482"/>
      <c r="AB162" s="482"/>
      <c r="AC162" s="482"/>
      <c r="AD162" s="482"/>
      <c r="AE162" s="482"/>
      <c r="AF162" s="482"/>
      <c r="AG162" s="482"/>
      <c r="AH162" s="482"/>
      <c r="AI162" s="482"/>
      <c r="AJ162" s="482"/>
      <c r="AK162" s="482"/>
      <c r="AL162" s="482"/>
      <c r="AM162" s="482"/>
      <c r="AN162" s="482"/>
      <c r="AO162" s="482"/>
      <c r="AP162" s="482"/>
      <c r="AQ162" s="482"/>
      <c r="AR162" s="482"/>
      <c r="AS162" s="482"/>
      <c r="AT162" s="482"/>
      <c r="AU162" s="482"/>
      <c r="AV162" s="482"/>
      <c r="AW162" s="482"/>
      <c r="AX162" s="482"/>
      <c r="AY162" s="482"/>
      <c r="AZ162" s="482"/>
      <c r="BA162" s="261"/>
    </row>
    <row r="163" spans="1:255" ht="15" customHeight="1">
      <c r="A163" s="314"/>
      <c r="B163" s="482"/>
      <c r="C163" s="482"/>
      <c r="D163" s="482"/>
      <c r="E163" s="482"/>
      <c r="F163" s="482"/>
      <c r="G163" s="482"/>
      <c r="H163" s="482"/>
      <c r="I163" s="482"/>
      <c r="J163" s="482"/>
      <c r="K163" s="482"/>
      <c r="L163" s="482"/>
      <c r="M163" s="482"/>
      <c r="N163" s="482"/>
      <c r="O163" s="482"/>
      <c r="P163" s="482"/>
      <c r="Q163" s="482"/>
      <c r="R163" s="482"/>
      <c r="S163" s="482"/>
      <c r="T163" s="482"/>
      <c r="U163" s="482"/>
      <c r="V163" s="482"/>
      <c r="W163" s="482"/>
      <c r="X163" s="482"/>
      <c r="Y163" s="482"/>
      <c r="Z163" s="482"/>
      <c r="AA163" s="482"/>
      <c r="AB163" s="482"/>
      <c r="AC163" s="482"/>
      <c r="AD163" s="482"/>
      <c r="AE163" s="482"/>
      <c r="AF163" s="482"/>
      <c r="AG163" s="482"/>
      <c r="AH163" s="482"/>
      <c r="AI163" s="482"/>
      <c r="AJ163" s="482"/>
      <c r="AK163" s="482"/>
      <c r="AL163" s="482"/>
      <c r="AM163" s="482"/>
      <c r="AN163" s="482"/>
      <c r="AO163" s="482"/>
      <c r="AP163" s="482"/>
      <c r="AQ163" s="482"/>
      <c r="AR163" s="482"/>
      <c r="AS163" s="482"/>
      <c r="AT163" s="482"/>
      <c r="AU163" s="482"/>
      <c r="AV163" s="482"/>
      <c r="AW163" s="482"/>
      <c r="AX163" s="482"/>
      <c r="AY163" s="482"/>
      <c r="AZ163" s="482"/>
      <c r="BA163" s="261"/>
    </row>
    <row r="164" spans="1:255" ht="14.25" customHeight="1">
      <c r="A164" s="314"/>
      <c r="B164" s="482"/>
      <c r="C164" s="482"/>
      <c r="D164" s="482"/>
      <c r="E164" s="482"/>
      <c r="F164" s="482"/>
      <c r="G164" s="482"/>
      <c r="H164" s="482"/>
      <c r="I164" s="482"/>
      <c r="J164" s="482"/>
      <c r="K164" s="482"/>
      <c r="L164" s="482"/>
      <c r="M164" s="482"/>
      <c r="N164" s="482"/>
      <c r="O164" s="482"/>
      <c r="P164" s="482"/>
      <c r="Q164" s="482"/>
      <c r="R164" s="482"/>
      <c r="S164" s="482"/>
      <c r="T164" s="482"/>
      <c r="U164" s="482"/>
      <c r="V164" s="482"/>
      <c r="W164" s="482"/>
      <c r="X164" s="482"/>
      <c r="Y164" s="482"/>
      <c r="Z164" s="482"/>
      <c r="AA164" s="482"/>
      <c r="AB164" s="482"/>
      <c r="AC164" s="482"/>
      <c r="AD164" s="482"/>
      <c r="AE164" s="482"/>
      <c r="AF164" s="482"/>
      <c r="AG164" s="482"/>
      <c r="AH164" s="482"/>
      <c r="AI164" s="482"/>
      <c r="AJ164" s="482"/>
      <c r="AK164" s="482"/>
      <c r="AL164" s="482"/>
      <c r="AM164" s="482"/>
      <c r="AN164" s="482"/>
      <c r="AO164" s="482"/>
      <c r="AP164" s="482"/>
      <c r="AQ164" s="482"/>
      <c r="AR164" s="482"/>
      <c r="AS164" s="482"/>
      <c r="AT164" s="482"/>
      <c r="AU164" s="482"/>
      <c r="AV164" s="482"/>
      <c r="AW164" s="482"/>
      <c r="AX164" s="482"/>
      <c r="AY164" s="482"/>
      <c r="AZ164" s="482"/>
      <c r="BA164" s="261"/>
    </row>
    <row r="165" spans="1:255" ht="14.25" customHeight="1">
      <c r="A165" s="314"/>
      <c r="B165" s="482"/>
      <c r="C165" s="482"/>
      <c r="D165" s="482"/>
      <c r="E165" s="482"/>
      <c r="F165" s="482"/>
      <c r="G165" s="482"/>
      <c r="H165" s="482"/>
      <c r="I165" s="482"/>
      <c r="J165" s="482"/>
      <c r="K165" s="482"/>
      <c r="L165" s="482"/>
      <c r="M165" s="482"/>
      <c r="N165" s="482"/>
      <c r="O165" s="482"/>
      <c r="P165" s="482"/>
      <c r="Q165" s="482"/>
      <c r="R165" s="482"/>
      <c r="S165" s="482"/>
      <c r="T165" s="482"/>
      <c r="U165" s="482"/>
      <c r="V165" s="482"/>
      <c r="W165" s="482"/>
      <c r="X165" s="482"/>
      <c r="Y165" s="482"/>
      <c r="Z165" s="482"/>
      <c r="AA165" s="482"/>
      <c r="AB165" s="482"/>
      <c r="AC165" s="482"/>
      <c r="AD165" s="482"/>
      <c r="AE165" s="482"/>
      <c r="AF165" s="482"/>
      <c r="AG165" s="482"/>
      <c r="AH165" s="482"/>
      <c r="AI165" s="482"/>
      <c r="AJ165" s="482"/>
      <c r="AK165" s="482"/>
      <c r="AL165" s="482"/>
      <c r="AM165" s="482"/>
      <c r="AN165" s="482"/>
      <c r="AO165" s="482"/>
      <c r="AP165" s="482"/>
      <c r="AQ165" s="482"/>
      <c r="AR165" s="482"/>
      <c r="AS165" s="482"/>
      <c r="AT165" s="482"/>
      <c r="AU165" s="482"/>
      <c r="AV165" s="482"/>
      <c r="AW165" s="482"/>
      <c r="AX165" s="482"/>
      <c r="AY165" s="482"/>
      <c r="AZ165" s="482"/>
      <c r="BA165" s="261"/>
    </row>
    <row r="166" spans="1:255" ht="14.25" customHeight="1">
      <c r="A166" s="314"/>
      <c r="B166" s="482"/>
      <c r="C166" s="482"/>
      <c r="D166" s="482"/>
      <c r="E166" s="482"/>
      <c r="F166" s="482"/>
      <c r="G166" s="482"/>
      <c r="H166" s="482"/>
      <c r="I166" s="482"/>
      <c r="J166" s="482"/>
      <c r="K166" s="482"/>
      <c r="L166" s="482"/>
      <c r="M166" s="482"/>
      <c r="N166" s="482"/>
      <c r="O166" s="482"/>
      <c r="P166" s="482"/>
      <c r="Q166" s="482"/>
      <c r="R166" s="482"/>
      <c r="S166" s="482"/>
      <c r="T166" s="482"/>
      <c r="U166" s="482"/>
      <c r="V166" s="482"/>
      <c r="W166" s="482"/>
      <c r="X166" s="482"/>
      <c r="Y166" s="482"/>
      <c r="Z166" s="482"/>
      <c r="AA166" s="482"/>
      <c r="AB166" s="482"/>
      <c r="AC166" s="482"/>
      <c r="AD166" s="482"/>
      <c r="AE166" s="482"/>
      <c r="AF166" s="482"/>
      <c r="AG166" s="482"/>
      <c r="AH166" s="482"/>
      <c r="AI166" s="482"/>
      <c r="AJ166" s="482"/>
      <c r="AK166" s="482"/>
      <c r="AL166" s="482"/>
      <c r="AM166" s="482"/>
      <c r="AN166" s="482"/>
      <c r="AO166" s="482"/>
      <c r="AP166" s="482"/>
      <c r="AQ166" s="482"/>
      <c r="AR166" s="482"/>
      <c r="AS166" s="482"/>
      <c r="AT166" s="482"/>
      <c r="AU166" s="482"/>
      <c r="AV166" s="482"/>
      <c r="AW166" s="482"/>
      <c r="AX166" s="482"/>
      <c r="AY166" s="482"/>
      <c r="AZ166" s="482"/>
      <c r="BA166" s="261"/>
    </row>
    <row r="167" spans="1:255" ht="14.25" customHeight="1">
      <c r="A167" s="314"/>
      <c r="B167" s="482"/>
      <c r="C167" s="482"/>
      <c r="D167" s="482"/>
      <c r="E167" s="482"/>
      <c r="F167" s="482"/>
      <c r="G167" s="482"/>
      <c r="H167" s="482"/>
      <c r="I167" s="482"/>
      <c r="J167" s="482"/>
      <c r="K167" s="482"/>
      <c r="L167" s="482"/>
      <c r="M167" s="482"/>
      <c r="N167" s="482"/>
      <c r="O167" s="482"/>
      <c r="P167" s="482"/>
      <c r="Q167" s="482"/>
      <c r="R167" s="482"/>
      <c r="S167" s="482"/>
      <c r="T167" s="482"/>
      <c r="U167" s="482"/>
      <c r="V167" s="482"/>
      <c r="W167" s="482"/>
      <c r="X167" s="482"/>
      <c r="Y167" s="482"/>
      <c r="Z167" s="482"/>
      <c r="AA167" s="482"/>
      <c r="AB167" s="482"/>
      <c r="AC167" s="482"/>
      <c r="AD167" s="482"/>
      <c r="AE167" s="482"/>
      <c r="AF167" s="482"/>
      <c r="AG167" s="482"/>
      <c r="AH167" s="482"/>
      <c r="AI167" s="482"/>
      <c r="AJ167" s="482"/>
      <c r="AK167" s="482"/>
      <c r="AL167" s="482"/>
      <c r="AM167" s="482"/>
      <c r="AN167" s="482"/>
      <c r="AO167" s="482"/>
      <c r="AP167" s="482"/>
      <c r="AQ167" s="482"/>
      <c r="AR167" s="482"/>
      <c r="AS167" s="482"/>
      <c r="AT167" s="482"/>
      <c r="AU167" s="482"/>
      <c r="AV167" s="482"/>
      <c r="AW167" s="482"/>
      <c r="AX167" s="482"/>
      <c r="AY167" s="482"/>
      <c r="AZ167" s="482"/>
      <c r="BA167" s="261"/>
    </row>
    <row r="168" spans="1:255" ht="14.25" customHeight="1">
      <c r="A168" s="314"/>
      <c r="B168" s="483" t="s">
        <v>508</v>
      </c>
      <c r="C168" s="483"/>
      <c r="D168" s="483"/>
      <c r="E168" s="483"/>
      <c r="F168" s="483"/>
      <c r="G168" s="483"/>
      <c r="H168" s="483"/>
      <c r="I168" s="483"/>
      <c r="J168" s="483"/>
      <c r="K168" s="483"/>
      <c r="L168" s="483"/>
      <c r="M168" s="483"/>
      <c r="N168" s="483"/>
      <c r="O168" s="483"/>
      <c r="P168" s="483"/>
      <c r="Q168" s="483"/>
      <c r="R168" s="483"/>
      <c r="S168" s="483"/>
      <c r="T168" s="483"/>
      <c r="U168" s="483"/>
      <c r="V168" s="483"/>
      <c r="W168" s="483"/>
      <c r="X168" s="483"/>
      <c r="Y168" s="483"/>
      <c r="Z168" s="483"/>
      <c r="AA168" s="483"/>
      <c r="AB168" s="483"/>
      <c r="AC168" s="483"/>
      <c r="AD168" s="483"/>
      <c r="AE168" s="483"/>
      <c r="AF168" s="483"/>
      <c r="AG168" s="483"/>
      <c r="AH168" s="483"/>
      <c r="AI168" s="483"/>
      <c r="AJ168" s="483"/>
      <c r="AK168" s="483"/>
      <c r="AL168" s="483"/>
      <c r="AM168" s="483"/>
      <c r="AN168" s="483"/>
      <c r="AO168" s="483"/>
      <c r="AP168" s="483"/>
      <c r="AQ168" s="483"/>
      <c r="AR168" s="483"/>
      <c r="AS168" s="483"/>
      <c r="AT168" s="483"/>
      <c r="AU168" s="483"/>
      <c r="AV168" s="483"/>
      <c r="AW168" s="483"/>
      <c r="AX168" s="483"/>
      <c r="AY168" s="483"/>
      <c r="AZ168" s="483"/>
      <c r="BA168" s="261"/>
    </row>
    <row r="169" spans="1:255" ht="14.25" customHeight="1">
      <c r="A169" s="314"/>
      <c r="B169" s="483"/>
      <c r="C169" s="483"/>
      <c r="D169" s="483"/>
      <c r="E169" s="483"/>
      <c r="F169" s="483"/>
      <c r="G169" s="483"/>
      <c r="H169" s="483"/>
      <c r="I169" s="483"/>
      <c r="J169" s="483"/>
      <c r="K169" s="483"/>
      <c r="L169" s="483"/>
      <c r="M169" s="483"/>
      <c r="N169" s="483"/>
      <c r="O169" s="483"/>
      <c r="P169" s="483"/>
      <c r="Q169" s="483"/>
      <c r="R169" s="483"/>
      <c r="S169" s="483"/>
      <c r="T169" s="483"/>
      <c r="U169" s="483"/>
      <c r="V169" s="483"/>
      <c r="W169" s="483"/>
      <c r="X169" s="483"/>
      <c r="Y169" s="483"/>
      <c r="Z169" s="483"/>
      <c r="AA169" s="483"/>
      <c r="AB169" s="483"/>
      <c r="AC169" s="483"/>
      <c r="AD169" s="483"/>
      <c r="AE169" s="483"/>
      <c r="AF169" s="483"/>
      <c r="AG169" s="483"/>
      <c r="AH169" s="483"/>
      <c r="AI169" s="483"/>
      <c r="AJ169" s="483"/>
      <c r="AK169" s="483"/>
      <c r="AL169" s="483"/>
      <c r="AM169" s="483"/>
      <c r="AN169" s="483"/>
      <c r="AO169" s="483"/>
      <c r="AP169" s="483"/>
      <c r="AQ169" s="483"/>
      <c r="AR169" s="483"/>
      <c r="AS169" s="483"/>
      <c r="AT169" s="483"/>
      <c r="AU169" s="483"/>
      <c r="AV169" s="483"/>
      <c r="AW169" s="483"/>
      <c r="AX169" s="483"/>
      <c r="AY169" s="483"/>
      <c r="AZ169" s="483"/>
      <c r="BA169" s="261"/>
    </row>
    <row r="170" spans="1:255" ht="14.25" customHeight="1">
      <c r="A170" s="314"/>
      <c r="B170" s="483"/>
      <c r="C170" s="483"/>
      <c r="D170" s="483"/>
      <c r="E170" s="483"/>
      <c r="F170" s="483"/>
      <c r="G170" s="483"/>
      <c r="H170" s="483"/>
      <c r="I170" s="483"/>
      <c r="J170" s="483"/>
      <c r="K170" s="483"/>
      <c r="L170" s="483"/>
      <c r="M170" s="483"/>
      <c r="N170" s="483"/>
      <c r="O170" s="483"/>
      <c r="P170" s="483"/>
      <c r="Q170" s="483"/>
      <c r="R170" s="483"/>
      <c r="S170" s="483"/>
      <c r="T170" s="483"/>
      <c r="U170" s="483"/>
      <c r="V170" s="483"/>
      <c r="W170" s="483"/>
      <c r="X170" s="483"/>
      <c r="Y170" s="483"/>
      <c r="Z170" s="483"/>
      <c r="AA170" s="483"/>
      <c r="AB170" s="483"/>
      <c r="AC170" s="483"/>
      <c r="AD170" s="483"/>
      <c r="AE170" s="483"/>
      <c r="AF170" s="483"/>
      <c r="AG170" s="483"/>
      <c r="AH170" s="483"/>
      <c r="AI170" s="483"/>
      <c r="AJ170" s="483"/>
      <c r="AK170" s="483"/>
      <c r="AL170" s="483"/>
      <c r="AM170" s="483"/>
      <c r="AN170" s="483"/>
      <c r="AO170" s="483"/>
      <c r="AP170" s="483"/>
      <c r="AQ170" s="483"/>
      <c r="AR170" s="483"/>
      <c r="AS170" s="483"/>
      <c r="AT170" s="483"/>
      <c r="AU170" s="483"/>
      <c r="AV170" s="483"/>
      <c r="AW170" s="483"/>
      <c r="AX170" s="483"/>
      <c r="AY170" s="483"/>
      <c r="AZ170" s="483"/>
      <c r="BA170" s="261"/>
    </row>
    <row r="171" spans="1:255" ht="14.25" customHeight="1">
      <c r="A171" s="314"/>
      <c r="B171" s="483"/>
      <c r="C171" s="483"/>
      <c r="D171" s="483"/>
      <c r="E171" s="483"/>
      <c r="F171" s="483"/>
      <c r="G171" s="483"/>
      <c r="H171" s="483"/>
      <c r="I171" s="483"/>
      <c r="J171" s="483"/>
      <c r="K171" s="483"/>
      <c r="L171" s="483"/>
      <c r="M171" s="483"/>
      <c r="N171" s="483"/>
      <c r="O171" s="483"/>
      <c r="P171" s="483"/>
      <c r="Q171" s="483"/>
      <c r="R171" s="483"/>
      <c r="S171" s="483"/>
      <c r="T171" s="483"/>
      <c r="U171" s="483"/>
      <c r="V171" s="483"/>
      <c r="W171" s="483"/>
      <c r="X171" s="483"/>
      <c r="Y171" s="483"/>
      <c r="Z171" s="483"/>
      <c r="AA171" s="483"/>
      <c r="AB171" s="483"/>
      <c r="AC171" s="483"/>
      <c r="AD171" s="483"/>
      <c r="AE171" s="483"/>
      <c r="AF171" s="483"/>
      <c r="AG171" s="483"/>
      <c r="AH171" s="483"/>
      <c r="AI171" s="483"/>
      <c r="AJ171" s="483"/>
      <c r="AK171" s="483"/>
      <c r="AL171" s="483"/>
      <c r="AM171" s="483"/>
      <c r="AN171" s="483"/>
      <c r="AO171" s="483"/>
      <c r="AP171" s="483"/>
      <c r="AQ171" s="483"/>
      <c r="AR171" s="483"/>
      <c r="AS171" s="483"/>
      <c r="AT171" s="483"/>
      <c r="AU171" s="483"/>
      <c r="AV171" s="483"/>
      <c r="AW171" s="483"/>
      <c r="AX171" s="483"/>
      <c r="AY171" s="483"/>
      <c r="AZ171" s="483"/>
      <c r="BA171" s="261"/>
    </row>
    <row r="172" spans="1:255" ht="14.25" customHeight="1">
      <c r="A172" s="314"/>
      <c r="B172" s="267"/>
      <c r="C172" s="267"/>
      <c r="D172" s="267"/>
      <c r="E172" s="267"/>
      <c r="F172" s="267"/>
      <c r="G172" s="267"/>
      <c r="H172" s="267"/>
      <c r="I172" s="267"/>
      <c r="J172" s="267"/>
      <c r="K172" s="267"/>
      <c r="L172" s="267"/>
      <c r="M172" s="267"/>
      <c r="N172" s="267"/>
      <c r="O172" s="267"/>
      <c r="P172" s="267"/>
      <c r="Q172" s="267"/>
      <c r="R172" s="267"/>
      <c r="S172" s="267"/>
      <c r="T172" s="267"/>
      <c r="U172" s="267"/>
      <c r="V172" s="267"/>
      <c r="W172" s="267"/>
      <c r="X172" s="267"/>
      <c r="Y172" s="267"/>
      <c r="Z172" s="267"/>
      <c r="AA172" s="267"/>
      <c r="AB172" s="267"/>
      <c r="AC172" s="267"/>
      <c r="AD172" s="267"/>
      <c r="AE172" s="267"/>
      <c r="AF172" s="267"/>
      <c r="AG172" s="267"/>
      <c r="AH172" s="267"/>
      <c r="AI172" s="267"/>
      <c r="AJ172" s="267"/>
      <c r="AK172" s="267"/>
      <c r="AL172" s="267"/>
      <c r="AM172" s="267"/>
      <c r="AN172" s="267"/>
      <c r="AO172" s="267"/>
      <c r="AP172" s="267"/>
      <c r="AQ172" s="267"/>
      <c r="AR172" s="267"/>
      <c r="AS172" s="267"/>
      <c r="AT172" s="267"/>
      <c r="AU172" s="267"/>
      <c r="AV172" s="267"/>
      <c r="AW172" s="267"/>
      <c r="AX172" s="267"/>
      <c r="AY172" s="267"/>
      <c r="AZ172" s="267"/>
      <c r="BA172" s="261"/>
    </row>
    <row r="173" spans="1:255" ht="15">
      <c r="A173" s="314"/>
      <c r="B173" s="431"/>
      <c r="C173" s="431"/>
      <c r="D173" s="431"/>
      <c r="E173" s="431"/>
      <c r="F173" s="431"/>
      <c r="G173" s="431"/>
      <c r="H173" s="431"/>
      <c r="I173" s="431"/>
      <c r="J173" s="431"/>
      <c r="K173" s="431"/>
      <c r="L173" s="431"/>
      <c r="M173" s="431"/>
      <c r="N173" s="431"/>
      <c r="O173" s="431"/>
      <c r="P173" s="431"/>
      <c r="Q173" s="431"/>
      <c r="R173" s="431"/>
      <c r="S173" s="431"/>
      <c r="T173" s="431"/>
      <c r="U173" s="431"/>
      <c r="V173" s="431"/>
      <c r="W173" s="431"/>
      <c r="X173" s="431"/>
      <c r="Y173" s="431"/>
      <c r="Z173" s="431"/>
      <c r="AA173" s="431"/>
      <c r="AB173" s="431"/>
      <c r="AC173" s="431"/>
      <c r="AD173" s="431"/>
      <c r="AE173" s="431"/>
      <c r="AF173" s="431"/>
      <c r="AG173" s="431"/>
      <c r="AH173" s="431"/>
      <c r="AI173" s="431"/>
      <c r="AJ173" s="431"/>
      <c r="AK173" s="431"/>
      <c r="AL173" s="431"/>
      <c r="AM173" s="431"/>
      <c r="AN173" s="431"/>
      <c r="AO173" s="431"/>
      <c r="AP173" s="431"/>
      <c r="AQ173" s="431"/>
      <c r="AR173" s="431"/>
      <c r="AS173" s="431"/>
      <c r="AT173" s="431"/>
      <c r="AU173" s="431"/>
      <c r="AV173" s="431"/>
      <c r="AW173" s="431"/>
      <c r="AX173" s="431"/>
      <c r="AY173" s="431"/>
      <c r="AZ173" s="431"/>
      <c r="BA173" s="261"/>
    </row>
    <row r="174" spans="1:255" ht="15">
      <c r="A174" s="314"/>
      <c r="B174" s="431"/>
      <c r="C174" s="431"/>
      <c r="D174" s="431"/>
      <c r="E174" s="431"/>
      <c r="F174" s="431"/>
      <c r="G174" s="431"/>
      <c r="H174" s="431"/>
      <c r="I174" s="431"/>
      <c r="J174" s="431"/>
      <c r="K174" s="431"/>
      <c r="L174" s="431"/>
      <c r="M174" s="431"/>
      <c r="N174" s="431"/>
      <c r="O174" s="431"/>
      <c r="P174" s="431"/>
      <c r="Q174" s="431"/>
      <c r="R174" s="431"/>
      <c r="S174" s="431"/>
      <c r="T174" s="431"/>
      <c r="U174" s="431"/>
      <c r="V174" s="431"/>
      <c r="W174" s="431"/>
      <c r="X174" s="431"/>
      <c r="Y174" s="431"/>
      <c r="Z174" s="431"/>
      <c r="AA174" s="431"/>
      <c r="AB174" s="431"/>
      <c r="AC174" s="431"/>
      <c r="AD174" s="431"/>
      <c r="AE174" s="431"/>
      <c r="AF174" s="431"/>
      <c r="AG174" s="431"/>
      <c r="AH174" s="431"/>
      <c r="AI174" s="431"/>
      <c r="AJ174" s="431"/>
      <c r="AK174" s="431"/>
      <c r="AL174" s="431"/>
      <c r="AM174" s="431"/>
      <c r="AN174" s="431"/>
      <c r="AO174" s="431"/>
      <c r="AP174" s="431"/>
      <c r="AQ174" s="431"/>
      <c r="AR174" s="431"/>
      <c r="AS174" s="431"/>
      <c r="AT174" s="431"/>
      <c r="AU174" s="431"/>
      <c r="AV174" s="431"/>
      <c r="AW174" s="431"/>
      <c r="AX174" s="431"/>
      <c r="AY174" s="431"/>
      <c r="AZ174" s="431"/>
      <c r="BA174" s="261"/>
    </row>
    <row r="175" spans="1:255" ht="15">
      <c r="A175" s="317"/>
      <c r="B175" s="484"/>
      <c r="C175" s="484"/>
      <c r="D175" s="484"/>
      <c r="E175" s="484"/>
      <c r="F175" s="484"/>
      <c r="G175" s="484"/>
      <c r="H175" s="484"/>
      <c r="I175" s="484"/>
      <c r="J175" s="484"/>
      <c r="K175" s="484"/>
      <c r="L175" s="484"/>
      <c r="M175" s="484"/>
      <c r="N175" s="484"/>
      <c r="O175" s="484"/>
      <c r="P175" s="484"/>
      <c r="Q175" s="484"/>
      <c r="R175" s="484"/>
      <c r="S175" s="484"/>
      <c r="T175" s="484"/>
      <c r="U175" s="484"/>
      <c r="V175" s="484"/>
      <c r="W175" s="431"/>
      <c r="X175" s="484"/>
      <c r="Y175" s="484"/>
      <c r="Z175" s="484"/>
      <c r="AA175" s="484"/>
      <c r="AB175" s="484"/>
      <c r="AC175" s="484"/>
      <c r="AD175" s="484"/>
      <c r="AE175" s="484"/>
      <c r="AF175" s="484"/>
      <c r="AG175" s="484"/>
      <c r="AH175" s="484"/>
      <c r="AI175" s="484"/>
      <c r="AJ175" s="484"/>
      <c r="AK175" s="484"/>
      <c r="AL175" s="484"/>
      <c r="AM175" s="484"/>
      <c r="AN175" s="484"/>
      <c r="AO175" s="484"/>
      <c r="AP175" s="484"/>
      <c r="AQ175" s="484"/>
      <c r="AR175" s="484"/>
      <c r="AS175" s="484"/>
      <c r="AT175" s="484"/>
      <c r="AU175" s="484"/>
      <c r="AV175" s="484"/>
      <c r="AW175" s="484"/>
      <c r="AX175" s="484"/>
      <c r="AY175" s="484"/>
      <c r="AZ175" s="484"/>
      <c r="BA175" s="318"/>
      <c r="BB175" s="319"/>
      <c r="BC175" s="319"/>
      <c r="BD175" s="319"/>
      <c r="BE175" s="319"/>
      <c r="BF175" s="319"/>
      <c r="BG175" s="319"/>
      <c r="BH175" s="319"/>
      <c r="BI175" s="319"/>
      <c r="BJ175" s="319"/>
      <c r="BK175" s="319"/>
      <c r="BL175" s="319"/>
      <c r="BM175" s="319"/>
      <c r="BN175" s="319"/>
      <c r="BO175" s="319"/>
      <c r="BP175" s="319"/>
      <c r="BQ175" s="319"/>
      <c r="BR175" s="319"/>
      <c r="BS175" s="320"/>
      <c r="BT175" s="320"/>
      <c r="BU175" s="320"/>
      <c r="BV175" s="320"/>
      <c r="BW175" s="320"/>
      <c r="BX175" s="320"/>
      <c r="BY175" s="320"/>
      <c r="BZ175" s="320"/>
      <c r="CA175" s="320"/>
      <c r="CB175" s="320"/>
      <c r="CC175" s="320"/>
      <c r="CD175" s="320"/>
      <c r="CE175" s="320"/>
      <c r="CF175" s="320"/>
      <c r="CG175" s="320"/>
      <c r="CH175" s="320"/>
      <c r="CI175" s="320"/>
      <c r="CJ175" s="320"/>
      <c r="CK175" s="320"/>
      <c r="CL175" s="320"/>
      <c r="CM175" s="320"/>
      <c r="CN175" s="320"/>
      <c r="CO175" s="320"/>
      <c r="CP175" s="320"/>
      <c r="CQ175" s="320"/>
      <c r="CR175" s="320"/>
      <c r="CS175" s="320"/>
      <c r="CT175" s="320"/>
      <c r="CU175" s="320"/>
      <c r="CV175" s="320"/>
      <c r="CW175" s="320"/>
      <c r="CX175" s="320"/>
      <c r="CY175" s="320"/>
      <c r="CZ175" s="320"/>
      <c r="DA175" s="320"/>
      <c r="DB175" s="320"/>
      <c r="DC175" s="320"/>
      <c r="DD175" s="320"/>
      <c r="DE175" s="320"/>
      <c r="DF175" s="320"/>
      <c r="DG175" s="320"/>
      <c r="DH175" s="320"/>
      <c r="DI175" s="320"/>
      <c r="DJ175" s="320"/>
      <c r="DK175" s="320"/>
      <c r="DL175" s="320"/>
      <c r="DM175" s="320"/>
      <c r="DN175" s="320"/>
      <c r="DO175" s="320"/>
      <c r="DP175" s="320"/>
      <c r="DQ175" s="320"/>
      <c r="DR175" s="320"/>
      <c r="DS175" s="320"/>
      <c r="DT175" s="320"/>
      <c r="DU175" s="320"/>
      <c r="DV175" s="320"/>
      <c r="DW175" s="320"/>
      <c r="DX175" s="320"/>
      <c r="DY175" s="320"/>
      <c r="DZ175" s="320"/>
      <c r="EA175" s="320"/>
      <c r="EB175" s="320"/>
      <c r="EC175" s="320"/>
      <c r="ED175" s="320"/>
      <c r="EE175" s="320"/>
      <c r="EF175" s="320"/>
      <c r="EG175" s="320"/>
      <c r="EH175" s="320"/>
      <c r="EI175" s="320"/>
      <c r="EJ175" s="320"/>
      <c r="EK175" s="320"/>
      <c r="EL175" s="320"/>
      <c r="EM175" s="320"/>
      <c r="EN175" s="320"/>
      <c r="EO175" s="320"/>
      <c r="EP175" s="320"/>
      <c r="EQ175" s="320"/>
      <c r="ER175" s="320"/>
      <c r="ES175" s="320"/>
      <c r="ET175" s="320"/>
      <c r="EU175" s="320"/>
      <c r="EV175" s="320"/>
      <c r="EW175" s="320"/>
      <c r="EX175" s="320"/>
      <c r="EY175" s="320"/>
      <c r="EZ175" s="320"/>
      <c r="FA175" s="320"/>
      <c r="FB175" s="320"/>
      <c r="FC175" s="320"/>
      <c r="FD175" s="320"/>
      <c r="FE175" s="320"/>
      <c r="FF175" s="320"/>
      <c r="FG175" s="320"/>
      <c r="FH175" s="320"/>
      <c r="FI175" s="320"/>
      <c r="FJ175" s="320"/>
      <c r="FK175" s="320"/>
      <c r="FL175" s="320"/>
      <c r="FM175" s="320"/>
      <c r="FN175" s="320"/>
      <c r="FO175" s="320"/>
      <c r="FP175" s="320"/>
      <c r="FQ175" s="320"/>
      <c r="FR175" s="320"/>
      <c r="FS175" s="320"/>
      <c r="FT175" s="320"/>
      <c r="FU175" s="320"/>
      <c r="FV175" s="320"/>
      <c r="FW175" s="320"/>
      <c r="FX175" s="320"/>
      <c r="FY175" s="320"/>
      <c r="FZ175" s="320"/>
      <c r="GA175" s="320"/>
      <c r="GB175" s="320"/>
      <c r="GC175" s="320"/>
      <c r="GD175" s="320"/>
      <c r="GE175" s="320"/>
      <c r="GF175" s="320"/>
      <c r="GG175" s="320"/>
      <c r="GH175" s="320"/>
      <c r="GI175" s="320"/>
      <c r="GJ175" s="320"/>
      <c r="GK175" s="320"/>
      <c r="GL175" s="320"/>
      <c r="GM175" s="320"/>
      <c r="GN175" s="320"/>
      <c r="GO175" s="320"/>
      <c r="GP175" s="320"/>
      <c r="GQ175" s="320"/>
      <c r="GR175" s="320"/>
      <c r="GS175" s="320"/>
      <c r="GT175" s="320"/>
      <c r="GU175" s="320"/>
      <c r="GV175" s="320"/>
      <c r="GW175" s="320"/>
      <c r="GX175" s="320"/>
      <c r="GY175" s="320"/>
      <c r="GZ175" s="320"/>
      <c r="HA175" s="320"/>
      <c r="HB175" s="320"/>
      <c r="HC175" s="320"/>
      <c r="HD175" s="320"/>
      <c r="HE175" s="320"/>
      <c r="HF175" s="320"/>
      <c r="HG175" s="320"/>
      <c r="HH175" s="320"/>
      <c r="HI175" s="320"/>
      <c r="HJ175" s="320"/>
      <c r="HK175" s="320"/>
      <c r="HL175" s="320"/>
      <c r="HM175" s="320"/>
      <c r="HN175" s="320"/>
      <c r="HO175" s="320"/>
      <c r="HP175" s="320"/>
      <c r="HQ175" s="320"/>
      <c r="HR175" s="320"/>
      <c r="HS175" s="320"/>
      <c r="HT175" s="320"/>
      <c r="HU175" s="320"/>
      <c r="HV175" s="320"/>
      <c r="HW175" s="320"/>
      <c r="HX175" s="320"/>
      <c r="HY175" s="320"/>
      <c r="HZ175" s="320"/>
      <c r="IA175" s="320"/>
      <c r="IB175" s="320"/>
      <c r="IC175" s="320"/>
      <c r="ID175" s="320"/>
      <c r="IE175" s="320"/>
      <c r="IF175" s="320"/>
      <c r="IG175" s="320"/>
      <c r="IH175" s="320"/>
      <c r="II175" s="320"/>
      <c r="IJ175" s="320"/>
      <c r="IK175" s="320"/>
      <c r="IL175" s="320"/>
      <c r="IM175" s="320"/>
      <c r="IN175" s="320"/>
      <c r="IO175" s="320"/>
      <c r="IP175" s="320"/>
      <c r="IQ175" s="320"/>
      <c r="IR175" s="320"/>
      <c r="IS175" s="320"/>
      <c r="IT175" s="320"/>
      <c r="IU175" s="320"/>
    </row>
    <row r="176" spans="1:255" ht="15">
      <c r="A176" s="314"/>
      <c r="B176" s="267"/>
      <c r="C176" s="267"/>
      <c r="D176" s="267"/>
      <c r="E176" s="267"/>
      <c r="F176" s="267"/>
      <c r="G176" s="267"/>
      <c r="H176" s="267"/>
      <c r="I176" s="267"/>
      <c r="J176" s="267"/>
      <c r="K176" s="267"/>
      <c r="L176" s="267"/>
      <c r="M176" s="267"/>
      <c r="N176" s="267"/>
      <c r="O176" s="267"/>
      <c r="P176" s="267"/>
      <c r="Q176" s="267"/>
      <c r="R176" s="267"/>
      <c r="S176" s="267"/>
      <c r="T176" s="267"/>
      <c r="U176" s="267"/>
      <c r="V176" s="267"/>
      <c r="W176" s="321"/>
      <c r="X176" s="267"/>
      <c r="Y176" s="267"/>
      <c r="Z176" s="267"/>
      <c r="AA176" s="267"/>
      <c r="AB176" s="267"/>
      <c r="AC176" s="267"/>
      <c r="AD176" s="267"/>
      <c r="AE176" s="267"/>
      <c r="AF176" s="267"/>
      <c r="AG176" s="267"/>
      <c r="AH176" s="267"/>
      <c r="AI176" s="267"/>
      <c r="AJ176" s="267"/>
      <c r="AK176" s="267"/>
      <c r="AL176" s="267"/>
      <c r="AM176" s="267"/>
      <c r="AN176" s="267"/>
      <c r="AO176" s="267"/>
      <c r="AP176" s="267"/>
      <c r="AQ176" s="267"/>
      <c r="AR176" s="267"/>
      <c r="AS176" s="267"/>
      <c r="AT176" s="267"/>
      <c r="AU176" s="267"/>
      <c r="AV176" s="267"/>
      <c r="AW176" s="267"/>
      <c r="AX176" s="267"/>
      <c r="AY176" s="267"/>
      <c r="AZ176" s="267"/>
      <c r="BA176" s="261"/>
    </row>
    <row r="177" spans="1:72" ht="15.75">
      <c r="A177" s="314"/>
      <c r="B177" s="265" t="s">
        <v>509</v>
      </c>
      <c r="C177" s="260"/>
      <c r="D177" s="260"/>
      <c r="E177" s="260"/>
      <c r="F177" s="260"/>
      <c r="G177" s="260"/>
      <c r="H177" s="260"/>
      <c r="I177" s="260"/>
      <c r="J177" s="260"/>
      <c r="K177" s="260"/>
      <c r="L177" s="260"/>
      <c r="M177" s="260"/>
      <c r="N177" s="260"/>
      <c r="O177" s="260"/>
      <c r="P177" s="260"/>
      <c r="Q177" s="260"/>
      <c r="R177" s="260"/>
      <c r="S177" s="260"/>
      <c r="T177" s="260" t="s">
        <v>510</v>
      </c>
      <c r="U177" s="260"/>
      <c r="V177" s="260"/>
      <c r="W177" s="322"/>
      <c r="X177" s="260"/>
      <c r="Y177" s="260"/>
      <c r="Z177" s="260"/>
      <c r="AA177" s="265" t="s">
        <v>511</v>
      </c>
      <c r="AB177" s="260"/>
      <c r="AC177" s="260"/>
      <c r="AD177" s="260"/>
      <c r="AE177" s="260"/>
      <c r="AF177" s="260"/>
      <c r="AW177" s="260"/>
      <c r="AX177" s="260"/>
      <c r="AY177" s="260"/>
      <c r="AZ177" s="260"/>
      <c r="BA177" s="260"/>
      <c r="BB177" s="260"/>
      <c r="BC177" s="261"/>
      <c r="BS177" s="243"/>
      <c r="BT177" s="243"/>
    </row>
    <row r="178" spans="1:72" ht="15.75">
      <c r="A178" s="314"/>
      <c r="B178" s="265" t="s">
        <v>158</v>
      </c>
      <c r="C178" s="260"/>
      <c r="D178" s="260"/>
      <c r="E178" s="438"/>
      <c r="F178" s="438"/>
      <c r="G178" s="438"/>
      <c r="H178" s="438"/>
      <c r="I178" s="438"/>
      <c r="J178" s="438"/>
      <c r="K178" s="438"/>
      <c r="L178" s="438"/>
      <c r="M178" s="438"/>
      <c r="N178" s="438"/>
      <c r="O178" s="438"/>
      <c r="P178" s="438"/>
      <c r="Q178" s="438"/>
      <c r="R178" s="260"/>
      <c r="S178" s="260"/>
      <c r="T178" s="260"/>
      <c r="U178" s="260"/>
      <c r="V178" s="260"/>
      <c r="W178" s="322"/>
      <c r="X178" s="260"/>
      <c r="Y178" s="260"/>
      <c r="Z178" s="260"/>
      <c r="AA178" s="265" t="s">
        <v>512</v>
      </c>
      <c r="AB178" s="260"/>
      <c r="AC178" s="260"/>
      <c r="AD178" s="260"/>
      <c r="AE178" s="260"/>
      <c r="AF178" s="260"/>
      <c r="AG178" s="476">
        <f>H12</f>
        <v>0</v>
      </c>
      <c r="AH178" s="477"/>
      <c r="AI178" s="477"/>
      <c r="AJ178" s="477"/>
      <c r="AK178" s="477"/>
      <c r="AL178" s="477"/>
      <c r="AM178" s="477"/>
      <c r="AN178" s="477"/>
      <c r="AO178" s="477"/>
      <c r="AP178" s="477"/>
      <c r="AQ178" s="477"/>
      <c r="AR178" s="477"/>
      <c r="AS178" s="477"/>
      <c r="AT178" s="477"/>
      <c r="AU178" s="477"/>
      <c r="AW178" s="260"/>
      <c r="AX178" s="260"/>
      <c r="AY178" s="260"/>
      <c r="AZ178" s="260"/>
      <c r="BA178" s="260"/>
      <c r="BB178" s="260"/>
      <c r="BC178" s="261"/>
      <c r="BS178" s="243"/>
      <c r="BT178" s="243"/>
    </row>
    <row r="179" spans="1:72" ht="15.75">
      <c r="A179" s="314"/>
      <c r="B179" s="265" t="s">
        <v>124</v>
      </c>
      <c r="C179" s="260"/>
      <c r="D179" s="439"/>
      <c r="E179" s="439"/>
      <c r="F179" s="439"/>
      <c r="G179" s="439"/>
      <c r="H179" s="439"/>
      <c r="I179" s="439"/>
      <c r="J179" s="260"/>
      <c r="K179" s="260"/>
      <c r="L179" s="260"/>
      <c r="M179" s="260"/>
      <c r="N179" s="260"/>
      <c r="O179" s="260"/>
      <c r="P179" s="260"/>
      <c r="Q179" s="260"/>
      <c r="R179" s="260"/>
      <c r="S179" s="260"/>
      <c r="T179" s="260"/>
      <c r="U179" s="260"/>
      <c r="V179" s="260"/>
      <c r="W179" s="322"/>
      <c r="X179" s="260"/>
      <c r="Y179" s="260"/>
      <c r="Z179" s="260"/>
      <c r="AA179" s="265" t="s">
        <v>513</v>
      </c>
      <c r="AB179" s="260"/>
      <c r="AC179" s="260"/>
      <c r="AD179" s="260"/>
      <c r="AE179" s="260"/>
      <c r="AF179" s="260"/>
      <c r="AG179" s="476">
        <f>Y12</f>
        <v>100425</v>
      </c>
      <c r="AH179" s="477"/>
      <c r="AI179" s="477"/>
      <c r="AJ179" s="477"/>
      <c r="AK179" s="477"/>
      <c r="AL179" s="477"/>
      <c r="AM179" s="477"/>
      <c r="AN179" s="477"/>
      <c r="AO179" s="477"/>
      <c r="AP179" s="477"/>
      <c r="AQ179" s="477"/>
      <c r="AR179" s="477"/>
      <c r="AS179" s="477"/>
      <c r="AT179" s="477"/>
      <c r="AU179" s="477"/>
      <c r="AW179" s="260"/>
      <c r="AX179" s="260"/>
      <c r="AY179" s="260"/>
      <c r="AZ179" s="260"/>
      <c r="BA179" s="260"/>
      <c r="BB179" s="260"/>
      <c r="BC179" s="261"/>
      <c r="BS179" s="243"/>
      <c r="BT179" s="243"/>
    </row>
    <row r="180" spans="1:72" ht="15.75">
      <c r="A180" s="314"/>
      <c r="B180" s="265" t="s">
        <v>155</v>
      </c>
      <c r="C180" s="260"/>
      <c r="D180" s="260"/>
      <c r="E180" s="260"/>
      <c r="F180" s="260"/>
      <c r="G180" s="260"/>
      <c r="H180" s="260"/>
      <c r="I180" s="260"/>
      <c r="J180" s="260"/>
      <c r="K180" s="260"/>
      <c r="L180" s="260"/>
      <c r="M180" s="260"/>
      <c r="N180" s="260"/>
      <c r="O180" s="260"/>
      <c r="P180" s="260"/>
      <c r="Q180" s="260"/>
      <c r="R180" s="260"/>
      <c r="S180" s="260"/>
      <c r="T180" s="260"/>
      <c r="U180" s="260"/>
      <c r="V180" s="260"/>
      <c r="W180" s="322"/>
      <c r="X180" s="260"/>
      <c r="Y180" s="260"/>
      <c r="Z180" s="260"/>
      <c r="AA180" s="265" t="s">
        <v>514</v>
      </c>
      <c r="AB180" s="260"/>
      <c r="AC180" s="260"/>
      <c r="AD180" s="260"/>
      <c r="AE180" s="260"/>
      <c r="AF180" s="260"/>
      <c r="AG180" s="476">
        <f>AP12</f>
        <v>113973</v>
      </c>
      <c r="AH180" s="477"/>
      <c r="AI180" s="477"/>
      <c r="AJ180" s="477"/>
      <c r="AK180" s="477"/>
      <c r="AL180" s="477"/>
      <c r="AM180" s="477"/>
      <c r="AN180" s="477"/>
      <c r="AO180" s="477"/>
      <c r="AP180" s="477"/>
      <c r="AQ180" s="477"/>
      <c r="AR180" s="477"/>
      <c r="AS180" s="477"/>
      <c r="AT180" s="477"/>
      <c r="AU180" s="477"/>
      <c r="AW180" s="260"/>
      <c r="AX180" s="260"/>
      <c r="AY180" s="260"/>
      <c r="AZ180" s="260"/>
      <c r="BA180" s="260"/>
      <c r="BB180" s="260"/>
      <c r="BC180" s="261"/>
      <c r="BS180" s="243"/>
      <c r="BT180" s="243"/>
    </row>
    <row r="181" spans="1:72" ht="15.75">
      <c r="A181" s="314"/>
      <c r="B181" s="307" t="s">
        <v>515</v>
      </c>
      <c r="C181" s="260"/>
      <c r="D181" s="260"/>
      <c r="E181" s="260"/>
      <c r="F181" s="260"/>
      <c r="G181" s="260"/>
      <c r="H181" s="260"/>
      <c r="I181" s="260"/>
      <c r="J181" s="260"/>
      <c r="K181" s="260"/>
      <c r="L181" s="260"/>
      <c r="M181" s="260"/>
      <c r="N181" s="260"/>
      <c r="O181" s="260"/>
      <c r="P181" s="260"/>
      <c r="Q181" s="260"/>
      <c r="R181" s="260"/>
      <c r="S181" s="260"/>
      <c r="T181" s="260"/>
      <c r="U181" s="260"/>
      <c r="V181" s="260"/>
      <c r="W181" s="322"/>
      <c r="X181" s="260"/>
      <c r="Y181" s="260"/>
      <c r="Z181" s="260"/>
      <c r="AA181" s="265" t="s">
        <v>516</v>
      </c>
      <c r="AB181" s="260"/>
      <c r="AC181" s="260"/>
      <c r="AD181" s="260"/>
      <c r="AE181" s="260"/>
      <c r="AF181" s="260"/>
      <c r="AH181" s="478" t="str">
        <f>I13</f>
        <v xml:space="preserve">АИКО МУЛТИКОНСЕПТ </v>
      </c>
      <c r="AI181" s="479"/>
      <c r="AJ181" s="479"/>
      <c r="AK181" s="479"/>
      <c r="AL181" s="479"/>
      <c r="AM181" s="479"/>
      <c r="AN181" s="479"/>
      <c r="AO181" s="479"/>
      <c r="AP181" s="479"/>
      <c r="AQ181" s="479"/>
      <c r="AR181" s="479"/>
      <c r="AS181" s="479"/>
      <c r="AT181" s="479"/>
      <c r="AU181" s="479"/>
      <c r="AW181" s="260"/>
      <c r="AX181" s="260"/>
      <c r="AY181" s="260"/>
      <c r="AZ181" s="260"/>
      <c r="BA181" s="260"/>
      <c r="BB181" s="260"/>
      <c r="BC181" s="261"/>
      <c r="BS181" s="243"/>
      <c r="BT181" s="243"/>
    </row>
    <row r="182" spans="1:72" ht="14.25" customHeight="1">
      <c r="A182" s="314"/>
      <c r="B182" s="307"/>
      <c r="C182" s="260"/>
      <c r="D182" s="260"/>
      <c r="E182" s="260"/>
      <c r="F182" s="260"/>
      <c r="G182" s="260"/>
      <c r="H182" s="260"/>
      <c r="I182" s="260"/>
      <c r="J182" s="260"/>
      <c r="K182" s="260"/>
      <c r="L182" s="260"/>
      <c r="M182" s="260"/>
      <c r="N182" s="260"/>
      <c r="O182" s="260"/>
      <c r="P182" s="260"/>
      <c r="Q182" s="260"/>
      <c r="R182" s="267"/>
      <c r="S182" s="267"/>
      <c r="T182" s="267"/>
      <c r="U182" s="267"/>
      <c r="V182" s="267"/>
      <c r="W182" s="322"/>
      <c r="X182" s="267"/>
      <c r="Y182" s="267"/>
      <c r="Z182" s="267"/>
      <c r="AA182" s="448"/>
      <c r="AB182" s="448"/>
      <c r="AC182" s="448"/>
      <c r="AD182" s="448"/>
      <c r="AE182" s="448"/>
      <c r="AF182" s="448"/>
      <c r="AG182" s="448"/>
      <c r="AH182" s="448"/>
      <c r="AI182" s="448"/>
      <c r="AJ182" s="448"/>
      <c r="AK182" s="448"/>
      <c r="AL182" s="267" t="s">
        <v>218</v>
      </c>
      <c r="AM182" s="267"/>
      <c r="AN182" s="267"/>
      <c r="AO182" s="267"/>
      <c r="AP182" s="267"/>
      <c r="AQ182" s="267"/>
      <c r="AR182" s="267"/>
      <c r="AS182" s="267"/>
      <c r="AT182" s="267"/>
      <c r="AU182" s="267"/>
      <c r="AV182" s="267"/>
      <c r="AW182" s="267"/>
      <c r="AX182" s="267"/>
      <c r="AY182" s="267"/>
      <c r="AZ182" s="267"/>
      <c r="BA182" s="261"/>
    </row>
    <row r="183" spans="1:72" ht="15.75">
      <c r="A183" s="314"/>
      <c r="B183" s="267"/>
      <c r="C183" s="267"/>
      <c r="D183" s="267"/>
      <c r="E183" s="267"/>
      <c r="F183" s="267"/>
      <c r="G183" s="267"/>
      <c r="H183" s="267"/>
      <c r="I183" s="267"/>
      <c r="J183" s="267"/>
      <c r="K183" s="267"/>
      <c r="L183" s="267"/>
      <c r="M183" s="267"/>
      <c r="N183" s="267"/>
      <c r="O183" s="267"/>
      <c r="P183" s="267"/>
      <c r="Q183" s="267"/>
      <c r="R183" s="267"/>
      <c r="S183" s="267"/>
      <c r="T183" s="267"/>
      <c r="U183" s="267"/>
      <c r="V183" s="267"/>
      <c r="W183" s="322"/>
      <c r="X183" s="267"/>
      <c r="Y183" s="267"/>
      <c r="Z183" s="267"/>
      <c r="AA183" s="323" t="s">
        <v>517</v>
      </c>
      <c r="AB183" s="267"/>
      <c r="AC183" s="267"/>
      <c r="AD183" s="267"/>
      <c r="AE183" s="480">
        <f>E14</f>
        <v>0</v>
      </c>
      <c r="AF183" s="481"/>
      <c r="AG183" s="481"/>
      <c r="AH183" s="481"/>
      <c r="AI183" s="481"/>
      <c r="AJ183" s="481"/>
      <c r="AK183" s="481"/>
      <c r="AL183" s="481"/>
      <c r="AM183" s="481"/>
      <c r="AN183" s="481"/>
      <c r="AO183" s="481"/>
      <c r="AP183" s="481"/>
      <c r="AQ183" s="481"/>
      <c r="AR183" s="481"/>
      <c r="AS183" s="481"/>
      <c r="AT183" s="481"/>
      <c r="AU183" s="481"/>
      <c r="AV183" s="267"/>
      <c r="AW183" s="267"/>
      <c r="AX183" s="267"/>
      <c r="AY183" s="267"/>
      <c r="AZ183" s="267"/>
      <c r="BA183" s="267"/>
      <c r="BB183" s="267"/>
      <c r="BC183" s="261"/>
      <c r="BS183" s="243"/>
      <c r="BT183" s="243"/>
    </row>
    <row r="184" spans="1:72" ht="15.75">
      <c r="A184" s="314"/>
      <c r="B184" s="265" t="s">
        <v>518</v>
      </c>
      <c r="C184" s="260"/>
      <c r="D184" s="260"/>
      <c r="E184" s="260"/>
      <c r="F184" s="260"/>
      <c r="G184" s="260"/>
      <c r="H184" s="260"/>
      <c r="I184" s="260"/>
      <c r="J184" s="260"/>
      <c r="K184" s="260"/>
      <c r="L184" s="260"/>
      <c r="M184" s="260"/>
      <c r="N184" s="260"/>
      <c r="O184" s="260"/>
      <c r="P184" s="260"/>
      <c r="Q184" s="260"/>
      <c r="R184" s="267"/>
      <c r="S184" s="267"/>
      <c r="T184" s="267"/>
      <c r="U184" s="267"/>
      <c r="V184" s="267"/>
      <c r="W184" s="322"/>
      <c r="X184" s="267"/>
      <c r="Y184" s="267"/>
      <c r="Z184" s="267"/>
      <c r="AA184" s="323" t="s">
        <v>519</v>
      </c>
      <c r="AB184" s="267"/>
      <c r="AC184" s="267"/>
      <c r="AD184" s="267"/>
      <c r="AE184" s="267"/>
      <c r="AF184" s="267"/>
      <c r="AG184" s="487"/>
      <c r="AH184" s="487"/>
      <c r="AI184" s="487"/>
      <c r="AJ184" s="487"/>
      <c r="AK184" s="487"/>
      <c r="AL184" s="487"/>
      <c r="AM184" s="487"/>
      <c r="AN184" s="487"/>
      <c r="AO184" s="487"/>
      <c r="AP184" s="487"/>
      <c r="AQ184" s="487"/>
      <c r="AR184" s="487"/>
      <c r="AS184" s="487"/>
      <c r="AT184" s="487"/>
      <c r="AU184" s="487"/>
      <c r="AV184" s="267"/>
      <c r="AW184" s="267"/>
      <c r="AX184" s="267"/>
      <c r="AY184" s="267"/>
      <c r="AZ184" s="267"/>
      <c r="BA184" s="267"/>
      <c r="BB184" s="267"/>
      <c r="BC184" s="261"/>
      <c r="BS184" s="243"/>
      <c r="BT184" s="243"/>
    </row>
    <row r="185" spans="1:72" ht="15.75">
      <c r="A185" s="314"/>
      <c r="B185" s="265" t="s">
        <v>158</v>
      </c>
      <c r="C185" s="260"/>
      <c r="D185" s="260"/>
      <c r="E185" s="438"/>
      <c r="F185" s="438"/>
      <c r="G185" s="438"/>
      <c r="H185" s="438"/>
      <c r="I185" s="438"/>
      <c r="J185" s="438"/>
      <c r="K185" s="438"/>
      <c r="L185" s="438"/>
      <c r="M185" s="438"/>
      <c r="N185" s="438"/>
      <c r="O185" s="438"/>
      <c r="P185" s="438"/>
      <c r="Q185" s="438"/>
      <c r="R185" s="267"/>
      <c r="S185" s="267"/>
      <c r="T185" s="267"/>
      <c r="U185" s="267"/>
      <c r="V185" s="267"/>
      <c r="W185" s="322"/>
      <c r="X185" s="267"/>
      <c r="Y185" s="267"/>
      <c r="Z185" s="267"/>
      <c r="AA185" s="323" t="s">
        <v>520</v>
      </c>
      <c r="AB185" s="267"/>
      <c r="AC185" s="267"/>
      <c r="AD185" s="267"/>
      <c r="AE185" s="267"/>
      <c r="AF185" s="267"/>
      <c r="AG185" s="267"/>
      <c r="AH185" s="267"/>
      <c r="AI185" s="481" t="str">
        <f>K15</f>
        <v>ГАЛИНА КОСЕВА</v>
      </c>
      <c r="AJ185" s="481"/>
      <c r="AK185" s="481"/>
      <c r="AL185" s="481"/>
      <c r="AM185" s="481"/>
      <c r="AN185" s="481"/>
      <c r="AO185" s="481"/>
      <c r="AP185" s="481"/>
      <c r="AQ185" s="481"/>
      <c r="AR185" s="481"/>
      <c r="AS185" s="481"/>
      <c r="AT185" s="481"/>
      <c r="AU185" s="481"/>
      <c r="AV185" s="267"/>
      <c r="AW185" s="267"/>
      <c r="AX185" s="267"/>
      <c r="AY185" s="267"/>
      <c r="AZ185" s="267"/>
      <c r="BA185" s="267"/>
      <c r="BB185" s="267"/>
      <c r="BC185" s="261"/>
      <c r="BS185" s="243"/>
      <c r="BT185" s="243"/>
    </row>
    <row r="186" spans="1:72" ht="15.75">
      <c r="A186" s="314"/>
      <c r="B186" s="265" t="s">
        <v>124</v>
      </c>
      <c r="C186" s="260"/>
      <c r="D186" s="439"/>
      <c r="E186" s="439"/>
      <c r="F186" s="439"/>
      <c r="G186" s="439"/>
      <c r="H186" s="439"/>
      <c r="I186" s="439"/>
      <c r="J186" s="260"/>
      <c r="K186" s="260"/>
      <c r="L186" s="260"/>
      <c r="M186" s="260"/>
      <c r="N186" s="260"/>
      <c r="O186" s="260"/>
      <c r="P186" s="260"/>
      <c r="Q186" s="260"/>
      <c r="R186" s="267"/>
      <c r="S186" s="267"/>
      <c r="T186" s="267"/>
      <c r="U186" s="267"/>
      <c r="V186" s="267"/>
      <c r="W186" s="322"/>
      <c r="X186" s="267"/>
      <c r="Y186" s="267"/>
      <c r="Z186" s="267"/>
      <c r="AA186" s="323" t="s">
        <v>521</v>
      </c>
      <c r="AB186" s="267"/>
      <c r="AC186" s="481" t="str">
        <f>O16</f>
        <v>СОФИЯ</v>
      </c>
      <c r="AD186" s="481"/>
      <c r="AE186" s="481"/>
      <c r="AF186" s="481"/>
      <c r="AG186" s="481"/>
      <c r="AH186" s="481"/>
      <c r="AI186" s="481"/>
      <c r="AJ186" s="481"/>
      <c r="AK186" s="481"/>
      <c r="AL186" s="481"/>
      <c r="AM186" s="481"/>
      <c r="AN186" s="481"/>
      <c r="AO186" s="481"/>
      <c r="AP186" s="427"/>
      <c r="AQ186" s="427"/>
      <c r="AR186" s="427"/>
      <c r="AS186" s="427"/>
      <c r="AT186" s="427"/>
      <c r="AU186" s="427"/>
      <c r="AV186" s="267"/>
      <c r="AW186" s="267"/>
      <c r="AX186" s="267"/>
      <c r="AY186" s="267"/>
      <c r="AZ186" s="267"/>
      <c r="BA186" s="267"/>
      <c r="BB186" s="267"/>
      <c r="BC186" s="261"/>
      <c r="BS186" s="243"/>
      <c r="BT186" s="243"/>
    </row>
    <row r="187" spans="1:72" ht="14.25" customHeight="1">
      <c r="A187" s="314"/>
      <c r="B187" s="265" t="s">
        <v>156</v>
      </c>
      <c r="C187" s="260"/>
      <c r="D187" s="260"/>
      <c r="E187" s="260"/>
      <c r="F187" s="260"/>
      <c r="G187" s="260"/>
      <c r="H187" s="260"/>
      <c r="I187" s="260"/>
      <c r="J187" s="260"/>
      <c r="K187" s="260"/>
      <c r="L187" s="260"/>
      <c r="M187" s="260"/>
      <c r="N187" s="260"/>
      <c r="O187" s="260"/>
      <c r="P187" s="260"/>
      <c r="Q187" s="260"/>
      <c r="R187" s="267"/>
      <c r="S187" s="267"/>
      <c r="T187" s="267"/>
      <c r="U187" s="267"/>
      <c r="V187" s="267"/>
      <c r="W187" s="322"/>
      <c r="X187" s="267"/>
      <c r="Y187" s="267"/>
      <c r="Z187" s="267"/>
      <c r="AA187" s="323"/>
      <c r="AB187" s="267"/>
      <c r="AC187" s="267"/>
      <c r="AD187" s="267"/>
      <c r="AE187" s="267"/>
      <c r="AF187" s="267"/>
      <c r="AG187" s="267"/>
      <c r="AH187" s="267"/>
      <c r="AI187" s="267"/>
      <c r="AJ187" s="267"/>
      <c r="AK187" s="267"/>
      <c r="AL187" s="267"/>
      <c r="AM187" s="267"/>
      <c r="AN187" s="267"/>
      <c r="AO187" s="267"/>
      <c r="AP187" s="267"/>
      <c r="AQ187" s="267"/>
      <c r="AR187" s="267"/>
      <c r="AS187" s="267"/>
      <c r="AT187" s="267"/>
      <c r="AU187" s="267"/>
      <c r="AV187" s="267"/>
      <c r="AW187" s="267"/>
      <c r="AX187" s="267"/>
      <c r="AY187" s="267"/>
      <c r="AZ187" s="267"/>
      <c r="BA187" s="267"/>
      <c r="BB187" s="267"/>
      <c r="BC187" s="261"/>
      <c r="BS187" s="243"/>
      <c r="BT187" s="243"/>
    </row>
    <row r="188" spans="1:72" ht="13.5" customHeight="1">
      <c r="A188" s="314"/>
      <c r="B188" s="307" t="s">
        <v>515</v>
      </c>
      <c r="C188" s="260"/>
      <c r="D188" s="260"/>
      <c r="E188" s="260"/>
      <c r="F188" s="260"/>
      <c r="G188" s="260"/>
      <c r="H188" s="260"/>
      <c r="I188" s="260"/>
      <c r="J188" s="260"/>
      <c r="K188" s="260"/>
      <c r="L188" s="260"/>
      <c r="M188" s="260"/>
      <c r="N188" s="260"/>
      <c r="O188" s="260"/>
      <c r="P188" s="260"/>
      <c r="Q188" s="260"/>
      <c r="R188" s="260"/>
      <c r="S188" s="260"/>
      <c r="T188" s="260"/>
      <c r="U188" s="260"/>
      <c r="V188" s="260"/>
      <c r="W188" s="322"/>
      <c r="X188" s="260"/>
      <c r="Y188" s="267"/>
      <c r="Z188" s="267"/>
      <c r="AA188" s="323" t="s">
        <v>124</v>
      </c>
      <c r="AB188" s="267"/>
      <c r="AC188" s="485">
        <f>D16</f>
        <v>41692</v>
      </c>
      <c r="AD188" s="485"/>
      <c r="AE188" s="485"/>
      <c r="AF188" s="485"/>
      <c r="AG188" s="485"/>
      <c r="AH188" s="485"/>
      <c r="AI188" s="267"/>
      <c r="AJ188" s="267"/>
      <c r="AK188" s="267"/>
      <c r="AL188" s="267"/>
      <c r="AM188" s="267"/>
      <c r="AN188" s="267"/>
      <c r="AO188" s="267"/>
      <c r="AP188" s="267"/>
      <c r="AQ188" s="267"/>
      <c r="AR188" s="267"/>
      <c r="AS188" s="267"/>
      <c r="AT188" s="267"/>
      <c r="AU188" s="267"/>
      <c r="AV188" s="267"/>
      <c r="AW188" s="267"/>
      <c r="AX188" s="267"/>
      <c r="AY188" s="267"/>
      <c r="AZ188" s="267"/>
      <c r="BA188" s="267"/>
      <c r="BB188" s="267"/>
      <c r="BC188" s="261"/>
      <c r="BS188" s="243"/>
      <c r="BT188" s="243"/>
    </row>
    <row r="189" spans="1:72" ht="13.5" customHeight="1">
      <c r="A189" s="314"/>
      <c r="B189" s="265"/>
      <c r="C189" s="267"/>
      <c r="D189" s="267"/>
      <c r="E189" s="267"/>
      <c r="F189" s="267"/>
      <c r="G189" s="267"/>
      <c r="H189" s="267"/>
      <c r="I189" s="267"/>
      <c r="J189" s="260"/>
      <c r="K189" s="260"/>
      <c r="L189" s="260"/>
      <c r="M189" s="260"/>
      <c r="N189" s="260"/>
      <c r="O189" s="260"/>
      <c r="P189" s="260"/>
      <c r="Q189" s="265"/>
      <c r="R189" s="260"/>
      <c r="S189" s="260"/>
      <c r="T189" s="260"/>
      <c r="U189" s="260"/>
      <c r="V189" s="260"/>
      <c r="W189" s="322"/>
      <c r="X189" s="260"/>
      <c r="Y189" s="267"/>
      <c r="Z189" s="267"/>
      <c r="AA189" s="323" t="s">
        <v>511</v>
      </c>
      <c r="AB189" s="267"/>
      <c r="AC189" s="267"/>
      <c r="AD189" s="267"/>
      <c r="AE189" s="267"/>
      <c r="AF189" s="267"/>
      <c r="AG189" s="267"/>
      <c r="AH189" s="267"/>
      <c r="AI189" s="267"/>
      <c r="AJ189" s="267"/>
      <c r="AK189" s="267"/>
      <c r="AL189" s="267"/>
      <c r="AM189" s="267"/>
      <c r="AN189" s="267"/>
      <c r="AO189" s="267"/>
      <c r="AP189" s="267"/>
      <c r="AQ189" s="267"/>
      <c r="AR189" s="267"/>
      <c r="AS189" s="267"/>
      <c r="AT189" s="267"/>
      <c r="AU189" s="267"/>
      <c r="AV189" s="267"/>
      <c r="AW189" s="267"/>
      <c r="AX189" s="267"/>
      <c r="AY189" s="267"/>
      <c r="AZ189" s="267"/>
      <c r="BA189" s="267"/>
      <c r="BB189" s="267"/>
      <c r="BC189" s="261"/>
      <c r="BS189" s="243"/>
      <c r="BT189" s="243"/>
    </row>
    <row r="190" spans="1:72" ht="13.5" customHeight="1">
      <c r="A190" s="314"/>
      <c r="B190" s="260"/>
      <c r="C190" s="260"/>
      <c r="D190" s="260"/>
      <c r="E190" s="260"/>
      <c r="F190" s="260"/>
      <c r="G190" s="260"/>
      <c r="H190" s="260"/>
      <c r="I190" s="260"/>
      <c r="J190" s="260"/>
      <c r="K190" s="260"/>
      <c r="L190" s="260"/>
      <c r="M190" s="260"/>
      <c r="N190" s="260"/>
      <c r="O190" s="260"/>
      <c r="P190" s="260"/>
      <c r="Q190" s="307"/>
      <c r="R190" s="267"/>
      <c r="S190" s="267"/>
      <c r="T190" s="267"/>
      <c r="U190" s="267"/>
      <c r="V190" s="267"/>
      <c r="W190" s="322"/>
      <c r="X190" s="267"/>
      <c r="Y190" s="267"/>
      <c r="Z190" s="267"/>
      <c r="AA190" s="307" t="s">
        <v>515</v>
      </c>
      <c r="AB190" s="267"/>
      <c r="AC190" s="267"/>
      <c r="AD190" s="267"/>
      <c r="AE190" s="267"/>
      <c r="AF190" s="267"/>
      <c r="AG190" s="267"/>
      <c r="AH190" s="267"/>
      <c r="AI190" s="267"/>
      <c r="AJ190" s="267"/>
      <c r="AK190" s="267"/>
      <c r="AL190" s="267"/>
      <c r="AM190" s="267"/>
      <c r="AN190" s="267"/>
      <c r="AO190" s="267"/>
      <c r="AP190" s="267"/>
      <c r="AQ190" s="267"/>
      <c r="AR190" s="267"/>
      <c r="AS190" s="267"/>
      <c r="AT190" s="267"/>
      <c r="AU190" s="267"/>
      <c r="AV190" s="267"/>
      <c r="AW190" s="267"/>
      <c r="AX190" s="267"/>
      <c r="AY190" s="267"/>
      <c r="AZ190" s="267"/>
      <c r="BA190" s="267"/>
      <c r="BB190" s="267"/>
      <c r="BC190" s="261"/>
      <c r="BS190" s="243"/>
      <c r="BT190" s="243"/>
    </row>
    <row r="191" spans="1:72" ht="13.5" customHeight="1">
      <c r="A191" s="314"/>
      <c r="B191" s="267"/>
      <c r="C191" s="267"/>
      <c r="D191" s="267"/>
      <c r="E191" s="267"/>
      <c r="F191" s="267"/>
      <c r="G191" s="267"/>
      <c r="H191" s="267"/>
      <c r="I191" s="267"/>
      <c r="J191" s="267"/>
      <c r="K191" s="267"/>
      <c r="L191" s="267"/>
      <c r="M191" s="267"/>
      <c r="N191" s="267"/>
      <c r="O191" s="267"/>
      <c r="P191" s="267"/>
      <c r="Q191" s="267"/>
      <c r="W191" s="324"/>
      <c r="BB191" s="242"/>
      <c r="BC191" s="261"/>
      <c r="BS191" s="243"/>
      <c r="BT191" s="243"/>
    </row>
    <row r="192" spans="1:72" ht="15" customHeight="1">
      <c r="A192" s="314"/>
      <c r="W192" s="324"/>
      <c r="AA192" s="486" t="s">
        <v>522</v>
      </c>
      <c r="AB192" s="486"/>
      <c r="AC192" s="486"/>
      <c r="AD192" s="486"/>
      <c r="AE192" s="486"/>
      <c r="AF192" s="486"/>
      <c r="AG192" s="486"/>
      <c r="AH192" s="486"/>
      <c r="AI192" s="486"/>
      <c r="AJ192" s="486"/>
      <c r="AK192" s="486"/>
      <c r="AL192" s="486"/>
      <c r="AM192" s="486"/>
      <c r="AN192" s="486"/>
      <c r="AO192" s="486"/>
      <c r="AP192" s="486"/>
      <c r="AQ192" s="486"/>
      <c r="AR192" s="486"/>
      <c r="AS192" s="486"/>
      <c r="AT192" s="486"/>
      <c r="AU192" s="486"/>
      <c r="AV192" s="325"/>
      <c r="AW192" s="325"/>
      <c r="AX192" s="325"/>
      <c r="AY192" s="325"/>
      <c r="AZ192" s="325"/>
      <c r="BA192" s="326"/>
    </row>
    <row r="193" spans="1:53" s="242" customFormat="1" ht="15">
      <c r="A193" s="314"/>
      <c r="R193" s="267"/>
      <c r="S193" s="267"/>
      <c r="T193" s="267"/>
      <c r="U193" s="267"/>
      <c r="V193" s="267"/>
      <c r="W193" s="322"/>
      <c r="X193" s="260"/>
      <c r="Y193" s="260"/>
      <c r="Z193" s="260"/>
      <c r="AA193" s="486"/>
      <c r="AB193" s="486"/>
      <c r="AC193" s="486"/>
      <c r="AD193" s="486"/>
      <c r="AE193" s="486"/>
      <c r="AF193" s="486"/>
      <c r="AG193" s="486"/>
      <c r="AH193" s="486"/>
      <c r="AI193" s="486"/>
      <c r="AJ193" s="486"/>
      <c r="AK193" s="486"/>
      <c r="AL193" s="486"/>
      <c r="AM193" s="486"/>
      <c r="AN193" s="486"/>
      <c r="AO193" s="486"/>
      <c r="AP193" s="486"/>
      <c r="AQ193" s="486"/>
      <c r="AR193" s="486"/>
      <c r="AS193" s="486"/>
      <c r="AT193" s="486"/>
      <c r="AU193" s="486"/>
      <c r="AV193" s="325"/>
      <c r="AW193" s="325"/>
      <c r="AX193" s="325"/>
      <c r="AY193" s="325"/>
      <c r="AZ193" s="325"/>
      <c r="BA193" s="326"/>
    </row>
    <row r="194" spans="1:53" s="242" customFormat="1" ht="15">
      <c r="A194" s="314"/>
      <c r="O194" s="267"/>
      <c r="P194" s="267"/>
      <c r="Q194" s="267"/>
      <c r="R194" s="267"/>
      <c r="S194" s="267"/>
      <c r="T194" s="267"/>
      <c r="U194" s="267"/>
      <c r="V194" s="267"/>
      <c r="W194" s="322"/>
      <c r="X194" s="260"/>
      <c r="Y194" s="260"/>
      <c r="Z194" s="260"/>
      <c r="AA194" s="486"/>
      <c r="AB194" s="486"/>
      <c r="AC194" s="486"/>
      <c r="AD194" s="486"/>
      <c r="AE194" s="486"/>
      <c r="AF194" s="486"/>
      <c r="AG194" s="486"/>
      <c r="AH194" s="486"/>
      <c r="AI194" s="486"/>
      <c r="AJ194" s="486"/>
      <c r="AK194" s="486"/>
      <c r="AL194" s="486"/>
      <c r="AM194" s="486"/>
      <c r="AN194" s="486"/>
      <c r="AO194" s="486"/>
      <c r="AP194" s="486"/>
      <c r="AQ194" s="486"/>
      <c r="AR194" s="486"/>
      <c r="AS194" s="486"/>
      <c r="AT194" s="486"/>
      <c r="AU194" s="486"/>
      <c r="AV194" s="325"/>
      <c r="AW194" s="325"/>
      <c r="AX194" s="325"/>
      <c r="AY194" s="325"/>
      <c r="AZ194" s="325"/>
      <c r="BA194" s="326"/>
    </row>
    <row r="195" spans="1:53" s="242" customFormat="1" ht="15">
      <c r="A195" s="314"/>
      <c r="B195" s="267"/>
      <c r="C195" s="267"/>
      <c r="D195" s="267"/>
      <c r="E195" s="267"/>
      <c r="F195" s="267"/>
      <c r="G195" s="267"/>
      <c r="H195" s="267"/>
      <c r="I195" s="267"/>
      <c r="J195" s="267"/>
      <c r="K195" s="267"/>
      <c r="L195" s="267"/>
      <c r="M195" s="267"/>
      <c r="N195" s="267"/>
      <c r="O195" s="267"/>
      <c r="P195" s="267"/>
      <c r="Q195" s="267"/>
      <c r="R195" s="267"/>
      <c r="S195" s="267"/>
      <c r="T195" s="267"/>
      <c r="U195" s="260"/>
      <c r="V195" s="260"/>
      <c r="W195" s="322"/>
      <c r="X195" s="260"/>
      <c r="Y195" s="260"/>
      <c r="Z195" s="260"/>
      <c r="AA195" s="260"/>
      <c r="AB195" s="260"/>
      <c r="AC195" s="260"/>
      <c r="AD195" s="260"/>
      <c r="AE195" s="260"/>
      <c r="AF195" s="260"/>
      <c r="AG195" s="260"/>
      <c r="AH195" s="260"/>
      <c r="AI195" s="260"/>
      <c r="AJ195" s="260"/>
      <c r="AK195" s="260"/>
      <c r="AL195" s="260"/>
      <c r="AM195" s="260"/>
      <c r="AN195" s="260"/>
      <c r="AO195" s="260"/>
      <c r="AP195" s="260"/>
      <c r="AQ195" s="260"/>
      <c r="AR195" s="260"/>
      <c r="AS195" s="260"/>
      <c r="AT195" s="260"/>
      <c r="AU195" s="260"/>
      <c r="AV195" s="260"/>
      <c r="AW195" s="260"/>
      <c r="AX195" s="260"/>
      <c r="AY195" s="260"/>
      <c r="AZ195" s="260"/>
      <c r="BA195" s="261"/>
    </row>
    <row r="196" spans="1:53" s="242" customFormat="1" ht="15.75">
      <c r="A196" s="314"/>
      <c r="B196" s="433" t="s">
        <v>201</v>
      </c>
      <c r="C196" s="433"/>
      <c r="D196" s="433"/>
      <c r="E196" s="433"/>
      <c r="F196" s="433"/>
      <c r="G196" s="433"/>
      <c r="H196" s="434"/>
      <c r="I196" s="435">
        <f>H103</f>
        <v>0</v>
      </c>
      <c r="J196" s="436"/>
      <c r="K196" s="436"/>
      <c r="L196" s="436"/>
      <c r="M196" s="436"/>
      <c r="N196" s="437"/>
      <c r="O196" s="267"/>
      <c r="P196" s="267"/>
      <c r="Q196" s="267"/>
      <c r="R196" s="260"/>
      <c r="S196" s="260"/>
      <c r="T196" s="260"/>
      <c r="U196" s="260"/>
      <c r="V196" s="260"/>
      <c r="W196" s="322"/>
      <c r="X196" s="260"/>
      <c r="Y196" s="260"/>
      <c r="Z196" s="260"/>
      <c r="AA196" s="260"/>
      <c r="AB196" s="260"/>
      <c r="AC196" s="260"/>
      <c r="AD196" s="260"/>
      <c r="AE196" s="260"/>
      <c r="AF196" s="260"/>
      <c r="AG196" s="260"/>
      <c r="AH196" s="260"/>
      <c r="AI196" s="260"/>
      <c r="AJ196" s="260"/>
      <c r="AK196" s="260"/>
      <c r="AL196" s="260"/>
      <c r="AM196" s="260"/>
      <c r="AN196" s="260"/>
      <c r="AO196" s="260"/>
      <c r="AP196" s="260"/>
      <c r="AQ196" s="260"/>
      <c r="AR196" s="260"/>
      <c r="AS196" s="260"/>
      <c r="AT196" s="260"/>
      <c r="AU196" s="260"/>
      <c r="AV196" s="260"/>
      <c r="AW196" s="260"/>
      <c r="AX196" s="260"/>
      <c r="AY196" s="260"/>
      <c r="AZ196" s="260"/>
      <c r="BA196" s="261"/>
    </row>
    <row r="197" spans="1:53" s="242" customFormat="1" ht="15">
      <c r="A197" s="314"/>
      <c r="B197" s="260"/>
      <c r="C197" s="260"/>
      <c r="D197" s="260"/>
      <c r="E197" s="260"/>
      <c r="F197" s="260"/>
      <c r="G197" s="260"/>
      <c r="H197" s="260"/>
      <c r="I197" s="260"/>
      <c r="J197" s="260"/>
      <c r="K197" s="260"/>
      <c r="L197" s="260"/>
      <c r="M197" s="260"/>
      <c r="N197" s="260"/>
      <c r="O197" s="260"/>
      <c r="P197" s="260"/>
      <c r="Q197" s="260"/>
      <c r="R197" s="260"/>
      <c r="S197" s="260"/>
      <c r="T197" s="260"/>
      <c r="U197" s="260"/>
      <c r="V197" s="260"/>
      <c r="W197" s="322"/>
      <c r="X197" s="260"/>
      <c r="Y197" s="260"/>
      <c r="Z197" s="260"/>
      <c r="AA197" s="260"/>
      <c r="AB197" s="260"/>
      <c r="AC197" s="260"/>
      <c r="AD197" s="260"/>
      <c r="AE197" s="260"/>
      <c r="AF197" s="260"/>
      <c r="AG197" s="260"/>
      <c r="AH197" s="260"/>
      <c r="AI197" s="260"/>
      <c r="AJ197" s="260"/>
      <c r="AK197" s="260"/>
      <c r="AL197" s="260"/>
      <c r="AM197" s="260"/>
      <c r="AN197" s="260"/>
      <c r="AO197" s="260"/>
      <c r="AP197" s="260"/>
      <c r="AQ197" s="260"/>
      <c r="AR197" s="260"/>
      <c r="AS197" s="260"/>
      <c r="AT197" s="260"/>
      <c r="AU197" s="260"/>
      <c r="AV197" s="260"/>
      <c r="AW197" s="260"/>
      <c r="AX197" s="260"/>
      <c r="AY197" s="260"/>
      <c r="AZ197" s="260"/>
      <c r="BA197" s="261"/>
    </row>
    <row r="198" spans="1:53" s="242" customFormat="1" ht="15">
      <c r="A198" s="314"/>
      <c r="B198" s="260"/>
      <c r="C198" s="260"/>
      <c r="D198" s="260"/>
      <c r="E198" s="260"/>
      <c r="F198" s="260"/>
      <c r="G198" s="260"/>
      <c r="H198" s="260"/>
      <c r="I198" s="260"/>
      <c r="J198" s="260"/>
      <c r="K198" s="260"/>
      <c r="L198" s="260"/>
      <c r="M198" s="260"/>
      <c r="N198" s="260"/>
      <c r="O198" s="260"/>
      <c r="P198" s="260"/>
      <c r="Q198" s="260"/>
      <c r="R198" s="260"/>
      <c r="S198" s="260"/>
      <c r="T198" s="260"/>
      <c r="U198" s="260"/>
      <c r="V198" s="260"/>
      <c r="W198" s="322"/>
      <c r="X198" s="260"/>
      <c r="Y198" s="260"/>
      <c r="Z198" s="260"/>
      <c r="AA198" s="260"/>
      <c r="AB198" s="260"/>
      <c r="AC198" s="260"/>
      <c r="AD198" s="260"/>
      <c r="AE198" s="260"/>
      <c r="AF198" s="260"/>
      <c r="AG198" s="260"/>
      <c r="AH198" s="260"/>
      <c r="AI198" s="260"/>
      <c r="AJ198" s="260"/>
      <c r="AK198" s="260"/>
      <c r="AL198" s="260"/>
      <c r="AM198" s="260"/>
      <c r="AN198" s="260"/>
      <c r="AO198" s="260"/>
      <c r="AP198" s="260"/>
      <c r="AQ198" s="260"/>
      <c r="AR198" s="260"/>
      <c r="AS198" s="260"/>
      <c r="AT198" s="260"/>
      <c r="AU198" s="260"/>
      <c r="AV198" s="260"/>
      <c r="AW198" s="260"/>
      <c r="AX198" s="260"/>
      <c r="AY198" s="260"/>
      <c r="AZ198" s="260"/>
      <c r="BA198" s="261"/>
    </row>
    <row r="199" spans="1:53" s="242" customFormat="1" ht="15">
      <c r="A199" s="327"/>
      <c r="B199" s="309"/>
      <c r="C199" s="309"/>
      <c r="D199" s="309"/>
      <c r="E199" s="309"/>
      <c r="F199" s="309"/>
      <c r="G199" s="309"/>
      <c r="H199" s="309"/>
      <c r="I199" s="309"/>
      <c r="J199" s="309"/>
      <c r="K199" s="309"/>
      <c r="L199" s="309"/>
      <c r="M199" s="309"/>
      <c r="N199" s="309"/>
      <c r="O199" s="309"/>
      <c r="P199" s="309"/>
      <c r="Q199" s="309"/>
      <c r="R199" s="309"/>
      <c r="S199" s="309"/>
      <c r="T199" s="309"/>
      <c r="U199" s="309"/>
      <c r="V199" s="309"/>
      <c r="W199" s="328"/>
      <c r="X199" s="309"/>
      <c r="Y199" s="309"/>
      <c r="Z199" s="309"/>
      <c r="AA199" s="309"/>
      <c r="AB199" s="309"/>
      <c r="AC199" s="309"/>
      <c r="AD199" s="309"/>
      <c r="AE199" s="309"/>
      <c r="AF199" s="309"/>
      <c r="AG199" s="309"/>
      <c r="AH199" s="309"/>
      <c r="AI199" s="309"/>
      <c r="AJ199" s="309"/>
      <c r="AK199" s="309"/>
      <c r="AL199" s="309"/>
      <c r="AM199" s="309"/>
      <c r="AN199" s="309"/>
      <c r="AO199" s="309"/>
      <c r="AP199" s="309"/>
      <c r="AQ199" s="309"/>
      <c r="AR199" s="309"/>
      <c r="AS199" s="309"/>
      <c r="AT199" s="309"/>
      <c r="AU199" s="309"/>
      <c r="AV199" s="309"/>
      <c r="AW199" s="309"/>
      <c r="AX199" s="309"/>
      <c r="AY199" s="309"/>
      <c r="AZ199" s="309"/>
      <c r="BA199" s="310"/>
    </row>
    <row r="200" spans="1:53" s="242" customFormat="1" ht="14.25" customHeight="1">
      <c r="A200" s="241"/>
      <c r="R200" s="241"/>
      <c r="S200" s="241"/>
      <c r="T200" s="241"/>
      <c r="U200" s="241"/>
      <c r="V200" s="241"/>
      <c r="W200" s="241"/>
      <c r="X200" s="241"/>
      <c r="Y200" s="241"/>
      <c r="Z200" s="241"/>
      <c r="AA200" s="241"/>
      <c r="AB200" s="241"/>
      <c r="AC200" s="241"/>
      <c r="AD200" s="241"/>
      <c r="AE200" s="241"/>
      <c r="AF200" s="241"/>
      <c r="AG200" s="241"/>
      <c r="AH200" s="241"/>
      <c r="AI200" s="241"/>
      <c r="AJ200" s="241"/>
      <c r="AK200" s="241"/>
      <c r="AL200" s="241"/>
      <c r="AM200" s="241"/>
      <c r="AN200" s="241"/>
      <c r="AO200" s="241"/>
      <c r="AP200" s="241"/>
      <c r="AQ200" s="241"/>
      <c r="AR200" s="241"/>
      <c r="AS200" s="241"/>
      <c r="AT200" s="241"/>
      <c r="AU200" s="241"/>
      <c r="AV200" s="241"/>
      <c r="AW200" s="241"/>
      <c r="AX200" s="241"/>
      <c r="AY200" s="241"/>
      <c r="AZ200" s="241"/>
      <c r="BA200" s="241"/>
    </row>
    <row r="201" spans="1:53" s="242" customFormat="1" ht="14.25" customHeight="1">
      <c r="A201" s="241"/>
      <c r="B201" s="241"/>
      <c r="C201" s="241"/>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c r="AC201" s="241"/>
      <c r="AD201" s="241"/>
      <c r="AE201" s="241"/>
      <c r="AF201" s="241"/>
      <c r="AG201" s="241"/>
      <c r="AH201" s="241"/>
      <c r="AI201" s="241"/>
      <c r="AJ201" s="241"/>
      <c r="AK201" s="241"/>
      <c r="AL201" s="241"/>
      <c r="AM201" s="241"/>
      <c r="AN201" s="241"/>
      <c r="AO201" s="241"/>
      <c r="AP201" s="241"/>
      <c r="AQ201" s="241"/>
      <c r="AR201" s="241"/>
      <c r="AS201" s="241"/>
      <c r="AT201" s="241"/>
      <c r="AU201" s="241"/>
      <c r="AV201" s="241"/>
      <c r="AW201" s="241"/>
      <c r="AX201" s="241"/>
      <c r="AY201" s="241"/>
      <c r="AZ201" s="241"/>
      <c r="BA201" s="241"/>
    </row>
    <row r="202" spans="1:53" s="242" customFormat="1">
      <c r="A202" s="241"/>
      <c r="B202" s="241"/>
      <c r="C202" s="241"/>
      <c r="D202" s="241"/>
      <c r="E202" s="241"/>
      <c r="F202" s="241"/>
      <c r="G202" s="241"/>
      <c r="H202" s="241"/>
      <c r="I202" s="241"/>
      <c r="J202" s="241"/>
      <c r="K202" s="241"/>
      <c r="L202" s="241"/>
      <c r="M202" s="241"/>
      <c r="N202" s="241"/>
      <c r="O202" s="241"/>
      <c r="P202" s="241"/>
      <c r="Q202" s="241"/>
      <c r="R202" s="241"/>
      <c r="S202" s="241"/>
      <c r="T202" s="241"/>
      <c r="U202" s="241"/>
      <c r="V202" s="241"/>
      <c r="W202" s="241"/>
      <c r="X202" s="241"/>
      <c r="Y202" s="241"/>
      <c r="Z202" s="241"/>
      <c r="AA202" s="241"/>
      <c r="AB202" s="241"/>
      <c r="AC202" s="241"/>
      <c r="AD202" s="241"/>
      <c r="AE202" s="241"/>
      <c r="AF202" s="241"/>
      <c r="AG202" s="241"/>
      <c r="AH202" s="241"/>
      <c r="AI202" s="241"/>
      <c r="AJ202" s="241"/>
      <c r="AK202" s="241"/>
      <c r="AL202" s="241"/>
      <c r="AM202" s="241"/>
      <c r="AN202" s="241"/>
      <c r="AO202" s="241"/>
      <c r="AP202" s="241"/>
      <c r="AQ202" s="241"/>
      <c r="AR202" s="241"/>
      <c r="AS202" s="241"/>
      <c r="AT202" s="241"/>
      <c r="AU202" s="241"/>
      <c r="AV202" s="241"/>
      <c r="AW202" s="241"/>
      <c r="AX202" s="241"/>
      <c r="AY202" s="241"/>
      <c r="AZ202" s="241"/>
      <c r="BA202" s="241"/>
    </row>
    <row r="203" spans="1:53" s="242" customFormat="1" ht="15.75">
      <c r="A203" s="329" t="s">
        <v>523</v>
      </c>
      <c r="B203" s="241"/>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c r="AC203" s="241"/>
      <c r="AD203" s="241"/>
      <c r="AE203" s="241"/>
      <c r="AF203" s="241"/>
      <c r="AG203" s="241"/>
      <c r="AH203" s="241"/>
      <c r="AI203" s="241"/>
      <c r="AJ203" s="241"/>
      <c r="AK203" s="241"/>
      <c r="AL203" s="241"/>
      <c r="AM203" s="241"/>
      <c r="AN203" s="241"/>
      <c r="AO203" s="241"/>
      <c r="AP203" s="241"/>
      <c r="AQ203" s="241"/>
      <c r="AR203" s="241"/>
      <c r="AS203" s="241"/>
      <c r="AT203" s="241"/>
      <c r="AU203" s="241"/>
      <c r="AV203" s="241"/>
      <c r="AW203" s="312" t="s">
        <v>502</v>
      </c>
      <c r="AX203" s="241"/>
      <c r="AY203" s="241"/>
      <c r="AZ203" s="241"/>
      <c r="BA203" s="241"/>
    </row>
    <row r="204" spans="1:53" s="242" customFormat="1">
      <c r="A204" s="241"/>
      <c r="B204" s="241"/>
      <c r="C204" s="241"/>
      <c r="D204" s="241"/>
      <c r="E204" s="241"/>
      <c r="F204" s="241"/>
      <c r="G204" s="241"/>
      <c r="H204" s="241"/>
      <c r="I204" s="241"/>
      <c r="J204" s="241"/>
      <c r="K204" s="241"/>
      <c r="L204" s="241"/>
      <c r="M204" s="241"/>
      <c r="N204" s="241"/>
      <c r="O204" s="241"/>
      <c r="P204" s="241"/>
      <c r="Q204" s="241"/>
      <c r="R204" s="241"/>
      <c r="S204" s="241"/>
      <c r="T204" s="241"/>
      <c r="U204" s="241"/>
      <c r="V204" s="241"/>
      <c r="W204" s="241"/>
      <c r="X204" s="241"/>
      <c r="Y204" s="241"/>
      <c r="Z204" s="241"/>
      <c r="AA204" s="241"/>
      <c r="AB204" s="241"/>
      <c r="AC204" s="241"/>
      <c r="AD204" s="241"/>
      <c r="AE204" s="241"/>
      <c r="AF204" s="241"/>
      <c r="AG204" s="241"/>
      <c r="AH204" s="241"/>
      <c r="AI204" s="241"/>
      <c r="AJ204" s="241"/>
      <c r="AK204" s="241"/>
      <c r="AL204" s="241"/>
      <c r="AM204" s="241"/>
      <c r="AN204" s="241"/>
      <c r="AO204" s="241"/>
      <c r="AP204" s="241"/>
      <c r="AQ204" s="241"/>
      <c r="AR204" s="241"/>
      <c r="AS204" s="241"/>
      <c r="AT204" s="241"/>
      <c r="AU204" s="241"/>
      <c r="AV204" s="241"/>
      <c r="AW204" s="241"/>
      <c r="AX204" s="241"/>
      <c r="AY204" s="241"/>
      <c r="AZ204" s="241"/>
      <c r="BA204" s="241"/>
    </row>
    <row r="205" spans="1:53" s="242" customFormat="1">
      <c r="B205" s="241"/>
      <c r="C205" s="241"/>
      <c r="D205" s="241"/>
      <c r="E205" s="241"/>
      <c r="F205" s="241"/>
      <c r="G205" s="241"/>
      <c r="H205" s="241"/>
      <c r="I205" s="241"/>
      <c r="J205" s="241"/>
      <c r="K205" s="241"/>
      <c r="L205" s="241"/>
      <c r="M205" s="241"/>
      <c r="N205" s="241"/>
      <c r="O205" s="241"/>
      <c r="P205" s="241"/>
      <c r="Q205" s="241"/>
    </row>
    <row r="206" spans="1:53" s="242" customFormat="1" hidden="1"/>
    <row r="207" spans="1:53" s="242" customFormat="1" hidden="1"/>
    <row r="208" spans="1:53" s="242" customFormat="1" hidden="1"/>
    <row r="209" spans="2:26" s="242" customFormat="1" hidden="1"/>
    <row r="210" spans="2:26" s="242" customFormat="1" hidden="1">
      <c r="R210" s="330"/>
      <c r="S210" s="330"/>
      <c r="T210" s="330"/>
      <c r="U210" s="330"/>
      <c r="V210" s="330"/>
      <c r="W210" s="330"/>
      <c r="X210" s="330"/>
      <c r="Y210" s="330"/>
      <c r="Z210" s="330"/>
    </row>
    <row r="211" spans="2:26" s="242" customFormat="1" hidden="1">
      <c r="B211" s="330"/>
      <c r="C211" s="330"/>
      <c r="D211" s="330"/>
      <c r="E211" s="330"/>
      <c r="F211" s="330"/>
      <c r="G211" s="330"/>
      <c r="H211" s="330"/>
      <c r="I211" s="330"/>
      <c r="J211" s="330"/>
      <c r="K211" s="330"/>
      <c r="L211" s="330"/>
      <c r="M211" s="330"/>
      <c r="N211" s="330"/>
      <c r="O211" s="330"/>
      <c r="P211" s="330"/>
      <c r="Q211" s="330"/>
      <c r="R211" s="330"/>
      <c r="S211" s="330"/>
      <c r="T211" s="330"/>
      <c r="U211" s="330"/>
      <c r="V211" s="330"/>
      <c r="W211" s="330"/>
      <c r="X211" s="330"/>
      <c r="Y211" s="330"/>
      <c r="Z211" s="330"/>
    </row>
    <row r="212" spans="2:26" s="242" customFormat="1" hidden="1">
      <c r="B212" s="330"/>
      <c r="C212" s="330"/>
      <c r="D212" s="330"/>
      <c r="E212" s="330"/>
      <c r="F212" s="330"/>
      <c r="G212" s="330"/>
      <c r="H212" s="330"/>
      <c r="I212" s="330"/>
      <c r="J212" s="330"/>
      <c r="K212" s="330"/>
      <c r="L212" s="330"/>
      <c r="M212" s="330"/>
      <c r="N212" s="330"/>
      <c r="O212" s="330"/>
      <c r="P212" s="330"/>
      <c r="Q212" s="330"/>
      <c r="R212" s="330"/>
      <c r="S212" s="330"/>
      <c r="T212" s="330"/>
      <c r="U212" s="330"/>
      <c r="V212" s="330"/>
      <c r="W212" s="330"/>
      <c r="X212" s="330"/>
      <c r="Y212" s="330"/>
      <c r="Z212" s="330"/>
    </row>
    <row r="213" spans="2:26" s="242" customFormat="1" hidden="1">
      <c r="B213" s="330"/>
      <c r="C213" s="330"/>
      <c r="D213" s="330"/>
      <c r="E213" s="330"/>
      <c r="F213" s="330"/>
      <c r="G213" s="330"/>
      <c r="H213" s="330"/>
      <c r="I213" s="330"/>
      <c r="J213" s="330"/>
      <c r="K213" s="330"/>
      <c r="L213" s="330"/>
      <c r="M213" s="330"/>
      <c r="N213" s="330"/>
      <c r="O213" s="330"/>
      <c r="P213" s="330"/>
      <c r="Q213" s="330"/>
      <c r="R213" s="330"/>
      <c r="S213" s="330"/>
      <c r="T213" s="330"/>
      <c r="U213" s="330"/>
      <c r="V213" s="330"/>
      <c r="W213" s="330"/>
      <c r="X213" s="330"/>
      <c r="Y213" s="330"/>
      <c r="Z213" s="330"/>
    </row>
    <row r="214" spans="2:26" s="242" customFormat="1" hidden="1">
      <c r="B214" s="330"/>
      <c r="C214" s="330"/>
      <c r="D214" s="330"/>
      <c r="E214" s="330"/>
      <c r="F214" s="330"/>
      <c r="G214" s="330"/>
      <c r="H214" s="330"/>
      <c r="I214" s="330"/>
      <c r="J214" s="330"/>
      <c r="K214" s="330"/>
      <c r="L214" s="330"/>
      <c r="M214" s="330"/>
      <c r="N214" s="330"/>
      <c r="O214" s="330"/>
      <c r="P214" s="330"/>
      <c r="Q214" s="330"/>
      <c r="R214" s="330"/>
      <c r="S214" s="330"/>
      <c r="T214" s="330"/>
      <c r="U214" s="330"/>
      <c r="V214" s="330"/>
      <c r="W214" s="330"/>
      <c r="X214" s="330"/>
      <c r="Y214" s="330"/>
      <c r="Z214" s="330"/>
    </row>
    <row r="215" spans="2:26" s="242" customFormat="1" hidden="1">
      <c r="B215" s="330"/>
      <c r="C215" s="330"/>
      <c r="D215" s="330"/>
      <c r="E215" s="330"/>
      <c r="F215" s="330"/>
      <c r="G215" s="330"/>
      <c r="H215" s="330"/>
      <c r="I215" s="330"/>
      <c r="J215" s="330"/>
      <c r="K215" s="330"/>
      <c r="L215" s="330"/>
      <c r="M215" s="330"/>
      <c r="N215" s="330"/>
      <c r="O215" s="330"/>
      <c r="P215" s="330"/>
      <c r="Q215" s="330"/>
      <c r="R215" s="330"/>
      <c r="S215" s="330"/>
      <c r="T215" s="330"/>
      <c r="U215" s="330"/>
      <c r="V215" s="330"/>
      <c r="W215" s="330"/>
      <c r="X215" s="330"/>
      <c r="Y215" s="330"/>
      <c r="Z215" s="330"/>
    </row>
    <row r="216" spans="2:26" s="242" customFormat="1" hidden="1">
      <c r="B216" s="330"/>
      <c r="C216" s="330"/>
      <c r="D216" s="330"/>
      <c r="E216" s="330"/>
      <c r="F216" s="330"/>
      <c r="G216" s="330"/>
      <c r="H216" s="330"/>
      <c r="I216" s="330"/>
      <c r="J216" s="330"/>
      <c r="K216" s="330"/>
      <c r="L216" s="330"/>
      <c r="M216" s="330"/>
      <c r="N216" s="330"/>
      <c r="O216" s="330"/>
      <c r="P216" s="330"/>
      <c r="Q216" s="330"/>
      <c r="R216" s="330"/>
      <c r="S216" s="330"/>
      <c r="T216" s="330"/>
      <c r="U216" s="330"/>
      <c r="V216" s="330"/>
      <c r="W216" s="330"/>
      <c r="X216" s="330"/>
      <c r="Y216" s="330"/>
      <c r="Z216" s="330"/>
    </row>
    <row r="217" spans="2:26" s="242" customFormat="1" hidden="1">
      <c r="B217" s="330"/>
      <c r="C217" s="330"/>
      <c r="D217" s="330"/>
      <c r="E217" s="330"/>
      <c r="F217" s="330"/>
      <c r="G217" s="330"/>
      <c r="H217" s="330"/>
      <c r="I217" s="330"/>
      <c r="J217" s="330"/>
      <c r="K217" s="330"/>
      <c r="L217" s="330"/>
      <c r="M217" s="330"/>
      <c r="N217" s="330"/>
      <c r="O217" s="330"/>
      <c r="P217" s="330"/>
      <c r="Q217" s="330"/>
      <c r="R217" s="330"/>
      <c r="S217" s="330"/>
      <c r="T217" s="330"/>
      <c r="U217" s="330"/>
      <c r="V217" s="330"/>
      <c r="W217" s="330"/>
      <c r="X217" s="330"/>
      <c r="Y217" s="330"/>
      <c r="Z217" s="330"/>
    </row>
    <row r="218" spans="2:26" s="242" customFormat="1" hidden="1">
      <c r="B218" s="330"/>
      <c r="C218" s="330"/>
      <c r="D218" s="330"/>
      <c r="E218" s="330"/>
      <c r="F218" s="330"/>
      <c r="G218" s="330"/>
      <c r="H218" s="330"/>
      <c r="I218" s="330"/>
      <c r="J218" s="330"/>
      <c r="K218" s="330"/>
      <c r="L218" s="330"/>
      <c r="M218" s="330"/>
      <c r="N218" s="330"/>
      <c r="O218" s="330"/>
      <c r="P218" s="330"/>
      <c r="Q218" s="330"/>
      <c r="R218" s="330"/>
      <c r="S218" s="330"/>
      <c r="T218" s="330"/>
      <c r="U218" s="330"/>
      <c r="V218" s="330"/>
      <c r="W218" s="330"/>
      <c r="X218" s="330"/>
      <c r="Y218" s="330"/>
      <c r="Z218" s="330"/>
    </row>
    <row r="219" spans="2:26" s="242" customFormat="1" hidden="1">
      <c r="B219" s="330"/>
      <c r="C219" s="330"/>
      <c r="D219" s="330"/>
      <c r="E219" s="330"/>
      <c r="F219" s="330"/>
      <c r="G219" s="330"/>
      <c r="H219" s="330"/>
      <c r="I219" s="330"/>
      <c r="J219" s="330"/>
      <c r="K219" s="330"/>
      <c r="L219" s="330"/>
      <c r="M219" s="330"/>
      <c r="N219" s="330"/>
      <c r="O219" s="330"/>
      <c r="P219" s="330"/>
      <c r="Q219" s="330"/>
      <c r="R219" s="330"/>
      <c r="S219" s="330"/>
      <c r="T219" s="330"/>
      <c r="U219" s="330"/>
      <c r="V219" s="330"/>
      <c r="W219" s="330"/>
      <c r="X219" s="330"/>
      <c r="Y219" s="330"/>
      <c r="Z219" s="330"/>
    </row>
    <row r="220" spans="2:26" s="242" customFormat="1" hidden="1">
      <c r="B220" s="330"/>
      <c r="C220" s="330"/>
      <c r="D220" s="330"/>
      <c r="E220" s="330"/>
      <c r="F220" s="330"/>
      <c r="G220" s="330"/>
      <c r="H220" s="330"/>
      <c r="I220" s="330"/>
      <c r="J220" s="330"/>
      <c r="K220" s="330"/>
      <c r="L220" s="330"/>
      <c r="M220" s="330"/>
      <c r="N220" s="330"/>
      <c r="O220" s="330"/>
      <c r="P220" s="330"/>
      <c r="Q220" s="330"/>
    </row>
    <row r="221" spans="2:26" s="242" customFormat="1" hidden="1"/>
    <row r="222" spans="2:26" s="242" customFormat="1" hidden="1"/>
    <row r="223" spans="2:26" s="242" customFormat="1" hidden="1"/>
    <row r="224" spans="2:26" s="242" customFormat="1" hidden="1"/>
    <row r="225" spans="54:70" hidden="1">
      <c r="BB225" s="242"/>
      <c r="BC225" s="242"/>
      <c r="BD225" s="242"/>
      <c r="BE225" s="242"/>
      <c r="BF225" s="242"/>
      <c r="BG225" s="242"/>
      <c r="BH225" s="242"/>
      <c r="BI225" s="242"/>
      <c r="BJ225" s="242"/>
      <c r="BK225" s="242"/>
      <c r="BL225" s="242"/>
      <c r="BM225" s="242"/>
      <c r="BN225" s="242"/>
      <c r="BO225" s="242"/>
      <c r="BP225" s="242"/>
      <c r="BQ225" s="242"/>
      <c r="BR225" s="242"/>
    </row>
    <row r="226" spans="54:70" hidden="1">
      <c r="BB226" s="242"/>
      <c r="BC226" s="242"/>
      <c r="BD226" s="242"/>
      <c r="BE226" s="242"/>
      <c r="BF226" s="242"/>
      <c r="BG226" s="242"/>
      <c r="BH226" s="242"/>
      <c r="BI226" s="242"/>
      <c r="BJ226" s="242"/>
      <c r="BK226" s="242"/>
      <c r="BL226" s="242"/>
      <c r="BM226" s="242"/>
      <c r="BN226" s="242"/>
      <c r="BO226" s="242"/>
      <c r="BP226" s="242"/>
      <c r="BQ226" s="242"/>
      <c r="BR226" s="242"/>
    </row>
    <row r="227" spans="54:70" hidden="1">
      <c r="BB227" s="242"/>
      <c r="BC227" s="242"/>
      <c r="BD227" s="242"/>
      <c r="BE227" s="242"/>
      <c r="BF227" s="242"/>
      <c r="BG227" s="242"/>
      <c r="BH227" s="242"/>
      <c r="BI227" s="242"/>
      <c r="BJ227" s="242"/>
      <c r="BK227" s="242"/>
      <c r="BL227" s="242"/>
      <c r="BM227" s="242"/>
      <c r="BN227" s="242"/>
      <c r="BO227" s="242"/>
      <c r="BP227" s="242"/>
      <c r="BQ227" s="242"/>
      <c r="BR227" s="242"/>
    </row>
    <row r="228" spans="54:70" hidden="1">
      <c r="BB228" s="242"/>
      <c r="BC228" s="242"/>
      <c r="BD228" s="242"/>
      <c r="BE228" s="242"/>
      <c r="BF228" s="242"/>
      <c r="BG228" s="242"/>
      <c r="BH228" s="242"/>
      <c r="BI228" s="242"/>
      <c r="BJ228" s="242"/>
      <c r="BK228" s="242"/>
      <c r="BL228" s="242"/>
      <c r="BM228" s="242"/>
      <c r="BN228" s="242"/>
      <c r="BO228" s="242"/>
      <c r="BP228" s="242"/>
      <c r="BQ228" s="242"/>
      <c r="BR228" s="242"/>
    </row>
    <row r="229" spans="54:70" hidden="1">
      <c r="BB229" s="242"/>
      <c r="BC229" s="242"/>
      <c r="BD229" s="242"/>
      <c r="BE229" s="242"/>
      <c r="BF229" s="242"/>
      <c r="BG229" s="242"/>
      <c r="BH229" s="242"/>
      <c r="BI229" s="242"/>
      <c r="BJ229" s="242"/>
      <c r="BK229" s="242"/>
      <c r="BL229" s="242"/>
      <c r="BM229" s="242"/>
      <c r="BN229" s="242"/>
      <c r="BO229" s="242"/>
      <c r="BP229" s="242"/>
      <c r="BQ229" s="242"/>
      <c r="BR229" s="242"/>
    </row>
    <row r="230" spans="54:70" hidden="1">
      <c r="BB230" s="242"/>
      <c r="BC230" s="242"/>
      <c r="BD230" s="242"/>
      <c r="BE230" s="242"/>
      <c r="BF230" s="242"/>
      <c r="BG230" s="242"/>
      <c r="BH230" s="242"/>
      <c r="BI230" s="242"/>
      <c r="BJ230" s="242"/>
      <c r="BK230" s="242"/>
      <c r="BL230" s="242"/>
      <c r="BM230" s="242"/>
      <c r="BN230" s="242"/>
      <c r="BO230" s="242"/>
      <c r="BP230" s="242"/>
      <c r="BQ230" s="242"/>
      <c r="BR230" s="242"/>
    </row>
  </sheetData>
  <sheetProtection password="CEB5" sheet="1" objects="1" scenarios="1" selectLockedCells="1"/>
  <mergeCells count="271">
    <mergeCell ref="AC188:AH188"/>
    <mergeCell ref="AA192:AU194"/>
    <mergeCell ref="B196:H196"/>
    <mergeCell ref="I196:N196"/>
    <mergeCell ref="AG184:AU184"/>
    <mergeCell ref="E185:Q185"/>
    <mergeCell ref="AI185:AU185"/>
    <mergeCell ref="D186:I186"/>
    <mergeCell ref="AC186:AO186"/>
    <mergeCell ref="AP186:AU186"/>
    <mergeCell ref="D179:I179"/>
    <mergeCell ref="AG179:AU179"/>
    <mergeCell ref="AG180:AU180"/>
    <mergeCell ref="AH181:AU181"/>
    <mergeCell ref="AA182:AK182"/>
    <mergeCell ref="AE183:AU183"/>
    <mergeCell ref="B145:AZ154"/>
    <mergeCell ref="C155:AZ157"/>
    <mergeCell ref="B158:AZ167"/>
    <mergeCell ref="B168:AZ171"/>
    <mergeCell ref="B173:AZ175"/>
    <mergeCell ref="E178:Q178"/>
    <mergeCell ref="AG178:AU178"/>
    <mergeCell ref="C100:I100"/>
    <mergeCell ref="J100:O100"/>
    <mergeCell ref="L109:AW111"/>
    <mergeCell ref="L112:AN114"/>
    <mergeCell ref="B118:AZ141"/>
    <mergeCell ref="C142:AZ143"/>
    <mergeCell ref="B84:N84"/>
    <mergeCell ref="O84:Q84"/>
    <mergeCell ref="V84:AH84"/>
    <mergeCell ref="AI84:AL84"/>
    <mergeCell ref="B86:F86"/>
    <mergeCell ref="G86:I86"/>
    <mergeCell ref="V86:W86"/>
    <mergeCell ref="X86:Z86"/>
    <mergeCell ref="AT82:AV82"/>
    <mergeCell ref="B83:K83"/>
    <mergeCell ref="O83:Q83"/>
    <mergeCell ref="V83:AA83"/>
    <mergeCell ref="AB83:AC83"/>
    <mergeCell ref="AU83:AZ83"/>
    <mergeCell ref="B81:J81"/>
    <mergeCell ref="K81:L81"/>
    <mergeCell ref="O81:Q81"/>
    <mergeCell ref="O82:Q82"/>
    <mergeCell ref="V82:AC82"/>
    <mergeCell ref="AD82:AF82"/>
    <mergeCell ref="E77:AO77"/>
    <mergeCell ref="B78:D78"/>
    <mergeCell ref="E78:AO78"/>
    <mergeCell ref="E79:AO79"/>
    <mergeCell ref="B80:H80"/>
    <mergeCell ref="O80:Q80"/>
    <mergeCell ref="B74:J74"/>
    <mergeCell ref="K74:AE74"/>
    <mergeCell ref="AQ75:AV75"/>
    <mergeCell ref="AX75:AZ75"/>
    <mergeCell ref="B76:D76"/>
    <mergeCell ref="E76:AO76"/>
    <mergeCell ref="H69:T69"/>
    <mergeCell ref="V69:Y69"/>
    <mergeCell ref="Z69:AE69"/>
    <mergeCell ref="B73:G73"/>
    <mergeCell ref="H73:U73"/>
    <mergeCell ref="AQ73:AV73"/>
    <mergeCell ref="F70:H70"/>
    <mergeCell ref="I70:R70"/>
    <mergeCell ref="T70:V70"/>
    <mergeCell ref="W70:AF70"/>
    <mergeCell ref="AH70:AN70"/>
    <mergeCell ref="AO70:AX70"/>
    <mergeCell ref="AG69:AI69"/>
    <mergeCell ref="AJ69:AP69"/>
    <mergeCell ref="AR69:AT69"/>
    <mergeCell ref="AP66:AQ66"/>
    <mergeCell ref="AS66:AT66"/>
    <mergeCell ref="AV66:AW66"/>
    <mergeCell ref="AU69:AY69"/>
    <mergeCell ref="B67:I67"/>
    <mergeCell ref="J67:R67"/>
    <mergeCell ref="B68:J68"/>
    <mergeCell ref="K68:V68"/>
    <mergeCell ref="AQ65:AT65"/>
    <mergeCell ref="AU65:AY65"/>
    <mergeCell ref="E66:F66"/>
    <mergeCell ref="G66:H66"/>
    <mergeCell ref="J66:K66"/>
    <mergeCell ref="L66:U66"/>
    <mergeCell ref="W66:Y66"/>
    <mergeCell ref="Z66:AH66"/>
    <mergeCell ref="AJ66:AK66"/>
    <mergeCell ref="AM66:AN66"/>
    <mergeCell ref="B65:F65"/>
    <mergeCell ref="G65:O65"/>
    <mergeCell ref="V65:Y65"/>
    <mergeCell ref="Z65:AD65"/>
    <mergeCell ref="AE65:AG65"/>
    <mergeCell ref="AH65:AP65"/>
    <mergeCell ref="AI63:AL63"/>
    <mergeCell ref="AM63:AY63"/>
    <mergeCell ref="F64:O64"/>
    <mergeCell ref="Q64:Z64"/>
    <mergeCell ref="AI64:AN64"/>
    <mergeCell ref="AO64:AX64"/>
    <mergeCell ref="B59:K59"/>
    <mergeCell ref="L59:N59"/>
    <mergeCell ref="Q59:Z59"/>
    <mergeCell ref="AA59:AF59"/>
    <mergeCell ref="H62:Q62"/>
    <mergeCell ref="B63:C63"/>
    <mergeCell ref="D63:M63"/>
    <mergeCell ref="Q63:T63"/>
    <mergeCell ref="U63:AE63"/>
    <mergeCell ref="B57:O57"/>
    <mergeCell ref="R57:W57"/>
    <mergeCell ref="AD57:AE57"/>
    <mergeCell ref="AF57:AO57"/>
    <mergeCell ref="AS57:AX57"/>
    <mergeCell ref="AD58:AQ58"/>
    <mergeCell ref="AS58:AX58"/>
    <mergeCell ref="B55:H55"/>
    <mergeCell ref="R55:W55"/>
    <mergeCell ref="AD55:AF55"/>
    <mergeCell ref="AS55:AX55"/>
    <mergeCell ref="B56:C56"/>
    <mergeCell ref="D56:M56"/>
    <mergeCell ref="R56:W56"/>
    <mergeCell ref="AD56:AR56"/>
    <mergeCell ref="AS56:AX56"/>
    <mergeCell ref="B53:J53"/>
    <mergeCell ref="R53:W53"/>
    <mergeCell ref="AD53:AJ53"/>
    <mergeCell ref="AS53:AX53"/>
    <mergeCell ref="B54:C54"/>
    <mergeCell ref="R54:W54"/>
    <mergeCell ref="AD54:AJ54"/>
    <mergeCell ref="AS54:AX54"/>
    <mergeCell ref="AS48:AT48"/>
    <mergeCell ref="AV48:AW48"/>
    <mergeCell ref="AY48:AZ48"/>
    <mergeCell ref="B52:P52"/>
    <mergeCell ref="AD52:AK52"/>
    <mergeCell ref="AU52:AZ52"/>
    <mergeCell ref="AT47:AZ47"/>
    <mergeCell ref="B48:D48"/>
    <mergeCell ref="E48:F48"/>
    <mergeCell ref="G48:H48"/>
    <mergeCell ref="J48:K48"/>
    <mergeCell ref="L48:S48"/>
    <mergeCell ref="U48:V48"/>
    <mergeCell ref="W48:AK48"/>
    <mergeCell ref="AM48:AN48"/>
    <mergeCell ref="AP48:AQ48"/>
    <mergeCell ref="Y46:AG46"/>
    <mergeCell ref="AH46:AI46"/>
    <mergeCell ref="AK46:AL46"/>
    <mergeCell ref="B47:K47"/>
    <mergeCell ref="L47:AM47"/>
    <mergeCell ref="AO47:AS47"/>
    <mergeCell ref="B45:J45"/>
    <mergeCell ref="K45:V45"/>
    <mergeCell ref="B46:E46"/>
    <mergeCell ref="F46:K46"/>
    <mergeCell ref="M46:O46"/>
    <mergeCell ref="P46:V46"/>
    <mergeCell ref="AI40:AL40"/>
    <mergeCell ref="AM40:AY40"/>
    <mergeCell ref="F41:O41"/>
    <mergeCell ref="Q41:Z41"/>
    <mergeCell ref="AI41:AN41"/>
    <mergeCell ref="AO41:AX41"/>
    <mergeCell ref="B35:D35"/>
    <mergeCell ref="E35:N35"/>
    <mergeCell ref="P35:W35"/>
    <mergeCell ref="X35:AG35"/>
    <mergeCell ref="B39:R39"/>
    <mergeCell ref="B40:C40"/>
    <mergeCell ref="D40:M40"/>
    <mergeCell ref="Q40:T40"/>
    <mergeCell ref="U40:AE40"/>
    <mergeCell ref="AV29:AW29"/>
    <mergeCell ref="AY29:AZ29"/>
    <mergeCell ref="B31:L31"/>
    <mergeCell ref="M31:P31"/>
    <mergeCell ref="S31:W31"/>
    <mergeCell ref="X31:AF31"/>
    <mergeCell ref="AH33:AP33"/>
    <mergeCell ref="AQ33:AS33"/>
    <mergeCell ref="F34:H34"/>
    <mergeCell ref="I34:R34"/>
    <mergeCell ref="T34:V34"/>
    <mergeCell ref="W34:AF34"/>
    <mergeCell ref="AH34:AN34"/>
    <mergeCell ref="AO34:AX34"/>
    <mergeCell ref="B32:F32"/>
    <mergeCell ref="G32:O32"/>
    <mergeCell ref="B33:I33"/>
    <mergeCell ref="J33:R33"/>
    <mergeCell ref="V33:AB33"/>
    <mergeCell ref="AC33:AE33"/>
    <mergeCell ref="H29:I29"/>
    <mergeCell ref="J29:K29"/>
    <mergeCell ref="M29:N29"/>
    <mergeCell ref="O29:X29"/>
    <mergeCell ref="Z29:AB29"/>
    <mergeCell ref="AC29:AK29"/>
    <mergeCell ref="AM29:AN29"/>
    <mergeCell ref="AP29:AQ29"/>
    <mergeCell ref="AS29:AT29"/>
    <mergeCell ref="AV27:AW27"/>
    <mergeCell ref="AY27:AZ27"/>
    <mergeCell ref="H28:I28"/>
    <mergeCell ref="J28:K28"/>
    <mergeCell ref="M28:N28"/>
    <mergeCell ref="O28:X28"/>
    <mergeCell ref="Z28:AB28"/>
    <mergeCell ref="AC28:AK28"/>
    <mergeCell ref="AM28:AN28"/>
    <mergeCell ref="AP28:AQ28"/>
    <mergeCell ref="AS28:AT28"/>
    <mergeCell ref="AV28:AW28"/>
    <mergeCell ref="AY28:AZ28"/>
    <mergeCell ref="H27:I27"/>
    <mergeCell ref="J27:K27"/>
    <mergeCell ref="M27:N27"/>
    <mergeCell ref="O27:X27"/>
    <mergeCell ref="Z27:AB27"/>
    <mergeCell ref="AC27:AK27"/>
    <mergeCell ref="AM27:AN27"/>
    <mergeCell ref="AP27:AQ27"/>
    <mergeCell ref="AS27:AT27"/>
    <mergeCell ref="F24:O24"/>
    <mergeCell ref="Q24:Z24"/>
    <mergeCell ref="AI24:AN24"/>
    <mergeCell ref="AO24:AX24"/>
    <mergeCell ref="B25:F25"/>
    <mergeCell ref="G25:O25"/>
    <mergeCell ref="V25:Y25"/>
    <mergeCell ref="Z25:AD25"/>
    <mergeCell ref="AE25:AG25"/>
    <mergeCell ref="AH25:AP25"/>
    <mergeCell ref="AQ25:AT25"/>
    <mergeCell ref="AU25:AY25"/>
    <mergeCell ref="D16:I16"/>
    <mergeCell ref="O16:AA16"/>
    <mergeCell ref="B18:BA19"/>
    <mergeCell ref="B23:C23"/>
    <mergeCell ref="D23:N23"/>
    <mergeCell ref="Q23:T23"/>
    <mergeCell ref="U23:AE23"/>
    <mergeCell ref="AI23:AL23"/>
    <mergeCell ref="AM23:AY23"/>
    <mergeCell ref="B13:H13"/>
    <mergeCell ref="I13:AB13"/>
    <mergeCell ref="B14:D14"/>
    <mergeCell ref="E14:M14"/>
    <mergeCell ref="Q14:V14"/>
    <mergeCell ref="B15:I15"/>
    <mergeCell ref="K15:AD15"/>
    <mergeCell ref="L2:AW4"/>
    <mergeCell ref="L5:AN7"/>
    <mergeCell ref="B9:H9"/>
    <mergeCell ref="I9:N9"/>
    <mergeCell ref="B12:G12"/>
    <mergeCell ref="H12:P12"/>
    <mergeCell ref="S12:X12"/>
    <mergeCell ref="Y12:AG12"/>
    <mergeCell ref="AJ12:AO12"/>
    <mergeCell ref="AP12:AX12"/>
  </mergeCells>
  <conditionalFormatting sqref="Q24 Q41 Q64">
    <cfRule type="cellIs" dxfId="4" priority="4" stopIfTrue="1" operator="equal">
      <formula>"ЕГН няма 10 цифри"</formula>
    </cfRule>
    <cfRule type="cellIs" dxfId="3" priority="5" stopIfTrue="1" operator="equal">
      <formula>"Некоректно ЕГН"</formula>
    </cfRule>
  </conditionalFormatting>
  <conditionalFormatting sqref="P25 P65">
    <cfRule type="cellIs" dxfId="2" priority="3" stopIfTrue="1" operator="equal">
      <formula>"л.к. няма 9 цифри"</formula>
    </cfRule>
  </conditionalFormatting>
  <conditionalFormatting sqref="D23:N23 U23:AE23 AM23:AY23 I34:R34 W34:AF34">
    <cfRule type="cellIs" dxfId="1" priority="2" stopIfTrue="1" operator="equal">
      <formula>$A$1</formula>
    </cfRule>
  </conditionalFormatting>
  <conditionalFormatting sqref="U23:AE23 AM23:AY23">
    <cfRule type="cellIs" dxfId="0" priority="1" stopIfTrue="1" operator="equal">
      <formula>$O$23</formula>
    </cfRule>
  </conditionalFormatting>
  <dataValidations count="13">
    <dataValidation type="list" allowBlank="1" showInputMessage="1" showErrorMessage="1" sqref="AB83:AC83">
      <formula1>$BC$85:$BC$88</formula1>
    </dataValidation>
    <dataValidation type="list" allowBlank="1" showInputMessage="1" showErrorMessage="1" sqref="H73:U73">
      <formula1>$BK$45:$BK$96</formula1>
    </dataValidation>
    <dataValidation type="list" allowBlank="1" showInputMessage="1" showErrorMessage="1" sqref="X31:AF31">
      <formula1>$BC$36:$BC$41</formula1>
    </dataValidation>
    <dataValidation type="list" allowBlank="1" showInputMessage="1" showErrorMessage="1" sqref="AJ69:AP69 T42:AE42 P46:V46">
      <formula1>$BF$2:$BF$10</formula1>
    </dataValidation>
    <dataValidation type="list" allowBlank="1" showInputMessage="1" showErrorMessage="1" sqref="Z69:AE69">
      <formula1>$BC$2:$BC$34</formula1>
    </dataValidation>
    <dataValidation type="list" allowBlank="1" showInputMessage="1" showErrorMessage="1" sqref="K68:V68 K45:V45">
      <formula1>$BI$36:$BI$41</formula1>
    </dataValidation>
    <dataValidation type="list" allowBlank="1" showInputMessage="1" showErrorMessage="1" sqref="J67:R67 J33:R33">
      <formula1>$BG$36:$BG$42</formula1>
    </dataValidation>
    <dataValidation allowBlank="1" showInputMessage="1" showErrorMessage="1" promptTitle="ВАЖНО!" prompt="Моля, попитайте клиента за точния код на населеното място!" sqref="G66:H66 G48:H48 J27:K29"/>
    <dataValidation type="list" allowBlank="1" showInputMessage="1" showErrorMessage="1" sqref="H62:Q62">
      <formula1>$BN$36:$BN$44</formula1>
    </dataValidation>
    <dataValidation type="list" allowBlank="1" showInputMessage="1" showErrorMessage="1" sqref="AA59:AF59">
      <formula1>$BL$36:$BL$38</formula1>
    </dataValidation>
    <dataValidation type="list" allowBlank="1" showInputMessage="1" showErrorMessage="1" sqref="AY41">
      <formula1>$BA$24:$BA$25</formula1>
    </dataValidation>
    <dataValidation type="list" allowBlank="1" showInputMessage="1" showErrorMessage="1" sqref="F42:M42 F46:K46">
      <formula1>$BC$2:$BC$35</formula1>
    </dataValidation>
    <dataValidation type="list" allowBlank="1" showInputMessage="1" showErrorMessage="1" sqref="G32:O32">
      <formula1>$BE$36:$BE$41</formula1>
    </dataValidation>
  </dataValidations>
  <pageMargins left="0.18" right="0.17" top="0.31496062992125984" bottom="0.15748031496062992" header="0.31496062992125984" footer="0.15748031496062992"/>
  <pageSetup paperSize="9" scale="49" fitToHeight="2" orientation="portrait"/>
  <rowBreaks count="1" manualBreakCount="1">
    <brk id="108" max="52" man="1"/>
  </row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176"/>
  <sheetViews>
    <sheetView topLeftCell="A4" zoomScale="85" zoomScaleNormal="85" zoomScalePageLayoutView="85" workbookViewId="0">
      <selection activeCell="AA95" sqref="AA95"/>
    </sheetView>
  </sheetViews>
  <sheetFormatPr defaultColWidth="9.140625" defaultRowHeight="15"/>
  <cols>
    <col min="1" max="1" width="9.140625" style="331"/>
    <col min="2" max="2" width="6.28515625" style="331" bestFit="1" customWidth="1"/>
    <col min="3" max="3" width="27.7109375" style="331" customWidth="1"/>
    <col min="4" max="4" width="39.85546875" style="331" bestFit="1" customWidth="1"/>
    <col min="5" max="5" width="25" style="331" bestFit="1" customWidth="1"/>
    <col min="6" max="6" width="41.42578125" style="331" bestFit="1" customWidth="1"/>
    <col min="7" max="7" width="26.42578125" style="331" bestFit="1" customWidth="1"/>
    <col min="8" max="8" width="40.7109375" style="331" bestFit="1" customWidth="1"/>
    <col min="9" max="11" width="8.42578125" style="331" customWidth="1"/>
    <col min="12" max="16384" width="9.140625" style="331"/>
  </cols>
  <sheetData>
    <row r="1" spans="1:9">
      <c r="C1" s="332" t="str">
        <f>AF!H73</f>
        <v>МЕБЕЛИ,ИНТЕРИОРНО ОБЗАВЕЖДАНЕ</v>
      </c>
      <c r="D1" s="332" t="str">
        <f>AF!K74</f>
        <v>Без застраховка</v>
      </c>
      <c r="F1" s="332" t="s">
        <v>524</v>
      </c>
      <c r="G1" s="332" t="s">
        <v>525</v>
      </c>
      <c r="I1" s="332" t="s">
        <v>526</v>
      </c>
    </row>
    <row r="2" spans="1:9">
      <c r="F2" s="331">
        <f>HLOOKUP(D1,D4:H5,2,0)</f>
        <v>1</v>
      </c>
      <c r="G2" s="331">
        <f>LOOKUP(C1,C6:C56,A6:A56)</f>
        <v>24</v>
      </c>
      <c r="H2" s="331">
        <f>HLOOKUP(D1,D4:H5,2,0)</f>
        <v>1</v>
      </c>
      <c r="I2" s="331" t="str">
        <f>INDEX(D6:H56,G2,F2)</f>
        <v>M1</v>
      </c>
    </row>
    <row r="4" spans="1:9">
      <c r="D4" s="278" t="s">
        <v>355</v>
      </c>
      <c r="E4" s="278" t="s">
        <v>527</v>
      </c>
      <c r="F4" s="278" t="s">
        <v>528</v>
      </c>
      <c r="G4" s="278" t="s">
        <v>529</v>
      </c>
      <c r="H4" s="278" t="s">
        <v>530</v>
      </c>
    </row>
    <row r="5" spans="1:9" s="333" customFormat="1">
      <c r="D5" s="334">
        <v>1</v>
      </c>
      <c r="E5" s="334">
        <v>2</v>
      </c>
      <c r="F5" s="334">
        <v>3</v>
      </c>
      <c r="G5" s="334">
        <v>4</v>
      </c>
      <c r="H5" s="334">
        <v>5</v>
      </c>
    </row>
    <row r="6" spans="1:9">
      <c r="A6" s="331">
        <v>1</v>
      </c>
      <c r="B6" s="335" t="s">
        <v>347</v>
      </c>
      <c r="C6" s="336" t="s">
        <v>348</v>
      </c>
      <c r="D6" s="334" t="s">
        <v>531</v>
      </c>
      <c r="E6" s="334" t="s">
        <v>532</v>
      </c>
      <c r="F6" s="334" t="s">
        <v>533</v>
      </c>
      <c r="G6" s="331" t="s">
        <v>534</v>
      </c>
      <c r="H6" s="331" t="s">
        <v>535</v>
      </c>
    </row>
    <row r="7" spans="1:9">
      <c r="A7" s="331">
        <v>2</v>
      </c>
      <c r="B7" s="335" t="s">
        <v>351</v>
      </c>
      <c r="C7" s="336" t="s">
        <v>352</v>
      </c>
      <c r="D7" s="334" t="s">
        <v>536</v>
      </c>
      <c r="E7" s="334" t="s">
        <v>537</v>
      </c>
      <c r="F7" s="334" t="s">
        <v>538</v>
      </c>
      <c r="G7" s="331" t="s">
        <v>539</v>
      </c>
      <c r="H7" s="331" t="s">
        <v>540</v>
      </c>
    </row>
    <row r="8" spans="1:9">
      <c r="A8" s="331">
        <v>3</v>
      </c>
      <c r="B8" s="335" t="s">
        <v>356</v>
      </c>
      <c r="C8" s="336" t="s">
        <v>357</v>
      </c>
      <c r="D8" s="334" t="s">
        <v>541</v>
      </c>
      <c r="E8" s="334" t="s">
        <v>542</v>
      </c>
      <c r="F8" s="334">
        <v>0</v>
      </c>
      <c r="G8" s="334">
        <v>0</v>
      </c>
      <c r="H8" s="334">
        <v>0</v>
      </c>
    </row>
    <row r="9" spans="1:9">
      <c r="A9" s="331">
        <v>4</v>
      </c>
      <c r="B9" s="335" t="s">
        <v>359</v>
      </c>
      <c r="C9" s="336" t="s">
        <v>360</v>
      </c>
      <c r="D9" s="334" t="s">
        <v>541</v>
      </c>
      <c r="E9" s="334" t="s">
        <v>542</v>
      </c>
      <c r="F9" s="334">
        <v>0</v>
      </c>
      <c r="G9" s="334">
        <v>0</v>
      </c>
      <c r="H9" s="334">
        <v>0</v>
      </c>
    </row>
    <row r="10" spans="1:9">
      <c r="A10" s="331">
        <v>5</v>
      </c>
      <c r="B10" s="335" t="s">
        <v>362</v>
      </c>
      <c r="C10" s="336" t="s">
        <v>363</v>
      </c>
      <c r="D10" s="334" t="s">
        <v>536</v>
      </c>
      <c r="E10" s="334" t="s">
        <v>537</v>
      </c>
      <c r="F10" s="334" t="s">
        <v>538</v>
      </c>
      <c r="G10" s="331" t="s">
        <v>539</v>
      </c>
      <c r="H10" s="331" t="s">
        <v>540</v>
      </c>
    </row>
    <row r="11" spans="1:9">
      <c r="A11" s="331">
        <v>6</v>
      </c>
      <c r="B11" s="335" t="s">
        <v>365</v>
      </c>
      <c r="C11" s="336" t="s">
        <v>366</v>
      </c>
      <c r="D11" s="334" t="s">
        <v>543</v>
      </c>
      <c r="E11" s="334" t="s">
        <v>544</v>
      </c>
      <c r="F11" s="334" t="s">
        <v>545</v>
      </c>
      <c r="G11" s="331" t="s">
        <v>546</v>
      </c>
      <c r="H11" s="331" t="s">
        <v>547</v>
      </c>
    </row>
    <row r="12" spans="1:9">
      <c r="A12" s="331">
        <v>7</v>
      </c>
      <c r="B12" s="335" t="s">
        <v>370</v>
      </c>
      <c r="C12" s="336" t="s">
        <v>371</v>
      </c>
      <c r="D12" s="334" t="s">
        <v>541</v>
      </c>
      <c r="E12" s="334" t="s">
        <v>542</v>
      </c>
      <c r="F12" s="334">
        <v>0</v>
      </c>
      <c r="G12" s="334">
        <v>0</v>
      </c>
      <c r="H12" s="334">
        <v>0</v>
      </c>
    </row>
    <row r="13" spans="1:9">
      <c r="A13" s="331">
        <v>8</v>
      </c>
      <c r="B13" s="335" t="s">
        <v>375</v>
      </c>
      <c r="C13" s="336" t="s">
        <v>376</v>
      </c>
      <c r="D13" s="334" t="s">
        <v>548</v>
      </c>
      <c r="E13" s="334" t="s">
        <v>549</v>
      </c>
      <c r="F13" s="334">
        <v>0</v>
      </c>
      <c r="G13" s="334" t="s">
        <v>550</v>
      </c>
      <c r="H13" s="334">
        <v>0</v>
      </c>
    </row>
    <row r="14" spans="1:9">
      <c r="A14" s="331">
        <v>9</v>
      </c>
      <c r="B14" s="335" t="s">
        <v>379</v>
      </c>
      <c r="C14" s="336" t="s">
        <v>380</v>
      </c>
      <c r="D14" s="334" t="s">
        <v>531</v>
      </c>
      <c r="E14" s="334" t="s">
        <v>532</v>
      </c>
      <c r="F14" s="334" t="s">
        <v>533</v>
      </c>
      <c r="G14" s="331" t="s">
        <v>534</v>
      </c>
      <c r="H14" s="331" t="s">
        <v>535</v>
      </c>
    </row>
    <row r="15" spans="1:9">
      <c r="A15" s="331">
        <v>10</v>
      </c>
      <c r="B15" s="335" t="s">
        <v>383</v>
      </c>
      <c r="C15" s="336" t="s">
        <v>384</v>
      </c>
      <c r="D15" s="334" t="s">
        <v>551</v>
      </c>
      <c r="E15" s="334" t="s">
        <v>552</v>
      </c>
      <c r="F15" s="334">
        <v>0</v>
      </c>
      <c r="G15" s="334">
        <v>0</v>
      </c>
      <c r="H15" s="334">
        <v>0</v>
      </c>
    </row>
    <row r="16" spans="1:9">
      <c r="A16" s="331">
        <v>11</v>
      </c>
      <c r="B16" s="335" t="s">
        <v>387</v>
      </c>
      <c r="C16" s="336" t="s">
        <v>388</v>
      </c>
      <c r="D16" s="334" t="s">
        <v>548</v>
      </c>
      <c r="E16" s="334" t="s">
        <v>549</v>
      </c>
      <c r="F16" s="334">
        <v>0</v>
      </c>
      <c r="G16" s="334" t="s">
        <v>550</v>
      </c>
      <c r="H16" s="334">
        <v>0</v>
      </c>
    </row>
    <row r="17" spans="1:8">
      <c r="A17" s="331">
        <v>12</v>
      </c>
      <c r="B17" s="335" t="s">
        <v>390</v>
      </c>
      <c r="C17" s="336" t="s">
        <v>391</v>
      </c>
      <c r="D17" s="334" t="s">
        <v>536</v>
      </c>
      <c r="E17" s="334" t="s">
        <v>537</v>
      </c>
      <c r="F17" s="334" t="s">
        <v>538</v>
      </c>
      <c r="G17" s="331" t="s">
        <v>539</v>
      </c>
      <c r="H17" s="331" t="s">
        <v>540</v>
      </c>
    </row>
    <row r="18" spans="1:8">
      <c r="A18" s="331">
        <v>13</v>
      </c>
      <c r="B18" s="335" t="s">
        <v>393</v>
      </c>
      <c r="C18" s="336" t="s">
        <v>394</v>
      </c>
      <c r="D18" s="334" t="s">
        <v>531</v>
      </c>
      <c r="E18" s="334" t="s">
        <v>532</v>
      </c>
      <c r="F18" s="334" t="s">
        <v>533</v>
      </c>
      <c r="G18" s="331" t="s">
        <v>534</v>
      </c>
      <c r="H18" s="331" t="s">
        <v>535</v>
      </c>
    </row>
    <row r="19" spans="1:8">
      <c r="A19" s="331">
        <v>14</v>
      </c>
      <c r="B19" s="335" t="s">
        <v>397</v>
      </c>
      <c r="C19" s="336" t="s">
        <v>398</v>
      </c>
      <c r="D19" s="334" t="s">
        <v>536</v>
      </c>
      <c r="E19" s="334" t="s">
        <v>537</v>
      </c>
      <c r="F19" s="334" t="s">
        <v>538</v>
      </c>
      <c r="G19" s="331" t="s">
        <v>539</v>
      </c>
      <c r="H19" s="331" t="s">
        <v>540</v>
      </c>
    </row>
    <row r="20" spans="1:8">
      <c r="A20" s="331">
        <v>15</v>
      </c>
      <c r="B20" s="335" t="s">
        <v>399</v>
      </c>
      <c r="C20" s="336" t="s">
        <v>400</v>
      </c>
      <c r="D20" s="334" t="s">
        <v>541</v>
      </c>
      <c r="E20" s="334" t="s">
        <v>542</v>
      </c>
      <c r="F20" s="334">
        <v>0</v>
      </c>
      <c r="G20" s="334">
        <v>0</v>
      </c>
      <c r="H20" s="334">
        <v>0</v>
      </c>
    </row>
    <row r="21" spans="1:8">
      <c r="A21" s="331">
        <v>16</v>
      </c>
      <c r="B21" s="335" t="s">
        <v>401</v>
      </c>
      <c r="C21" s="336" t="s">
        <v>402</v>
      </c>
      <c r="D21" s="334" t="s">
        <v>541</v>
      </c>
      <c r="E21" s="334" t="s">
        <v>542</v>
      </c>
      <c r="F21" s="334" t="s">
        <v>553</v>
      </c>
      <c r="G21" s="331" t="s">
        <v>554</v>
      </c>
      <c r="H21" s="331" t="s">
        <v>555</v>
      </c>
    </row>
    <row r="22" spans="1:8">
      <c r="A22" s="331">
        <v>17</v>
      </c>
      <c r="B22" s="335" t="s">
        <v>404</v>
      </c>
      <c r="C22" s="336" t="s">
        <v>405</v>
      </c>
      <c r="D22" s="334" t="s">
        <v>543</v>
      </c>
      <c r="E22" s="334" t="s">
        <v>544</v>
      </c>
      <c r="F22" s="334">
        <v>0</v>
      </c>
      <c r="G22" s="334">
        <v>0</v>
      </c>
      <c r="H22" s="334">
        <v>0</v>
      </c>
    </row>
    <row r="23" spans="1:8">
      <c r="A23" s="331">
        <v>18</v>
      </c>
      <c r="B23" s="335" t="s">
        <v>406</v>
      </c>
      <c r="C23" s="336" t="s">
        <v>407</v>
      </c>
      <c r="D23" s="334" t="s">
        <v>531</v>
      </c>
      <c r="E23" s="334" t="s">
        <v>532</v>
      </c>
      <c r="F23" s="334" t="s">
        <v>533</v>
      </c>
      <c r="G23" s="331" t="s">
        <v>534</v>
      </c>
      <c r="H23" s="331" t="s">
        <v>535</v>
      </c>
    </row>
    <row r="24" spans="1:8">
      <c r="A24" s="331">
        <v>19</v>
      </c>
      <c r="B24" s="335" t="s">
        <v>409</v>
      </c>
      <c r="C24" s="336" t="s">
        <v>410</v>
      </c>
      <c r="D24" s="334" t="s">
        <v>543</v>
      </c>
      <c r="E24" s="334" t="s">
        <v>544</v>
      </c>
      <c r="F24" s="334" t="s">
        <v>545</v>
      </c>
      <c r="G24" s="331" t="s">
        <v>546</v>
      </c>
      <c r="H24" s="331" t="s">
        <v>547</v>
      </c>
    </row>
    <row r="25" spans="1:8">
      <c r="A25" s="331">
        <v>20</v>
      </c>
      <c r="B25" s="335" t="s">
        <v>411</v>
      </c>
      <c r="C25" s="336" t="s">
        <v>412</v>
      </c>
      <c r="D25" s="334" t="s">
        <v>556</v>
      </c>
      <c r="E25" s="334" t="s">
        <v>557</v>
      </c>
      <c r="F25" s="334" t="s">
        <v>558</v>
      </c>
      <c r="G25" s="331" t="s">
        <v>559</v>
      </c>
      <c r="H25" s="331" t="s">
        <v>560</v>
      </c>
    </row>
    <row r="26" spans="1:8">
      <c r="A26" s="331">
        <v>21</v>
      </c>
      <c r="B26" s="335" t="s">
        <v>413</v>
      </c>
      <c r="C26" s="336" t="s">
        <v>414</v>
      </c>
      <c r="D26" s="334" t="s">
        <v>556</v>
      </c>
      <c r="E26" s="334" t="s">
        <v>557</v>
      </c>
      <c r="F26" s="334" t="s">
        <v>558</v>
      </c>
      <c r="G26" s="331" t="s">
        <v>559</v>
      </c>
      <c r="H26" s="331" t="s">
        <v>560</v>
      </c>
    </row>
    <row r="27" spans="1:8">
      <c r="A27" s="331">
        <v>22</v>
      </c>
      <c r="B27" s="335" t="s">
        <v>415</v>
      </c>
      <c r="C27" s="336" t="s">
        <v>416</v>
      </c>
      <c r="D27" s="334" t="s">
        <v>556</v>
      </c>
      <c r="E27" s="334" t="s">
        <v>557</v>
      </c>
      <c r="F27" s="334" t="s">
        <v>558</v>
      </c>
      <c r="G27" s="331" t="s">
        <v>559</v>
      </c>
      <c r="H27" s="331" t="s">
        <v>560</v>
      </c>
    </row>
    <row r="28" spans="1:8">
      <c r="A28" s="331">
        <v>23</v>
      </c>
      <c r="B28" s="335" t="s">
        <v>417</v>
      </c>
      <c r="C28" s="336" t="s">
        <v>418</v>
      </c>
      <c r="D28" s="334" t="s">
        <v>536</v>
      </c>
      <c r="E28" s="334" t="s">
        <v>537</v>
      </c>
      <c r="F28" s="334">
        <v>0</v>
      </c>
      <c r="G28" s="334">
        <v>0</v>
      </c>
      <c r="H28" s="334">
        <v>0</v>
      </c>
    </row>
    <row r="29" spans="1:8">
      <c r="A29" s="331">
        <v>24</v>
      </c>
      <c r="B29" s="335" t="s">
        <v>423</v>
      </c>
      <c r="C29" s="336" t="s">
        <v>424</v>
      </c>
      <c r="D29" s="334" t="s">
        <v>561</v>
      </c>
      <c r="E29" s="334" t="s">
        <v>562</v>
      </c>
      <c r="F29" s="334" t="s">
        <v>563</v>
      </c>
      <c r="G29" s="331" t="s">
        <v>564</v>
      </c>
      <c r="H29" s="331" t="s">
        <v>562</v>
      </c>
    </row>
    <row r="30" spans="1:8">
      <c r="A30" s="331">
        <v>25</v>
      </c>
      <c r="B30" s="335" t="s">
        <v>425</v>
      </c>
      <c r="C30" s="336" t="s">
        <v>426</v>
      </c>
      <c r="D30" s="334" t="s">
        <v>531</v>
      </c>
      <c r="E30" s="334" t="s">
        <v>532</v>
      </c>
      <c r="F30" s="334" t="s">
        <v>533</v>
      </c>
      <c r="G30" s="331" t="s">
        <v>534</v>
      </c>
      <c r="H30" s="331" t="s">
        <v>535</v>
      </c>
    </row>
    <row r="31" spans="1:8">
      <c r="A31" s="331">
        <v>26</v>
      </c>
      <c r="B31" s="335" t="s">
        <v>427</v>
      </c>
      <c r="C31" s="336" t="s">
        <v>428</v>
      </c>
      <c r="D31" s="334" t="s">
        <v>565</v>
      </c>
      <c r="E31" s="334" t="s">
        <v>566</v>
      </c>
      <c r="F31" s="334">
        <v>0</v>
      </c>
      <c r="G31" s="334">
        <v>0</v>
      </c>
      <c r="H31" s="334">
        <v>0</v>
      </c>
    </row>
    <row r="32" spans="1:8">
      <c r="A32" s="331">
        <v>27</v>
      </c>
      <c r="B32" s="335" t="s">
        <v>429</v>
      </c>
      <c r="C32" s="336" t="s">
        <v>430</v>
      </c>
      <c r="D32" s="334" t="s">
        <v>556</v>
      </c>
      <c r="E32" s="334" t="s">
        <v>557</v>
      </c>
      <c r="F32" s="334" t="s">
        <v>558</v>
      </c>
      <c r="G32" s="331" t="s">
        <v>559</v>
      </c>
      <c r="H32" s="331" t="s">
        <v>560</v>
      </c>
    </row>
    <row r="33" spans="1:8">
      <c r="A33" s="331">
        <v>28</v>
      </c>
      <c r="B33" s="335" t="s">
        <v>433</v>
      </c>
      <c r="C33" s="336" t="s">
        <v>434</v>
      </c>
      <c r="D33" s="334" t="s">
        <v>541</v>
      </c>
      <c r="E33" s="334" t="s">
        <v>542</v>
      </c>
      <c r="F33" s="334" t="s">
        <v>553</v>
      </c>
      <c r="G33" s="331" t="s">
        <v>554</v>
      </c>
      <c r="H33" s="331" t="s">
        <v>555</v>
      </c>
    </row>
    <row r="34" spans="1:8">
      <c r="A34" s="331">
        <v>29</v>
      </c>
      <c r="B34" s="335" t="s">
        <v>436</v>
      </c>
      <c r="C34" s="336" t="s">
        <v>437</v>
      </c>
      <c r="D34" s="334" t="s">
        <v>556</v>
      </c>
      <c r="E34" s="334" t="s">
        <v>557</v>
      </c>
      <c r="F34" s="334" t="s">
        <v>558</v>
      </c>
      <c r="G34" s="331" t="s">
        <v>559</v>
      </c>
      <c r="H34" s="331" t="s">
        <v>560</v>
      </c>
    </row>
    <row r="35" spans="1:8">
      <c r="A35" s="331">
        <v>30</v>
      </c>
      <c r="B35" s="335" t="s">
        <v>439</v>
      </c>
      <c r="C35" s="336" t="s">
        <v>440</v>
      </c>
      <c r="D35" s="334" t="s">
        <v>536</v>
      </c>
      <c r="E35" s="334" t="s">
        <v>537</v>
      </c>
      <c r="F35" s="334">
        <v>0</v>
      </c>
      <c r="G35" s="334">
        <v>0</v>
      </c>
      <c r="H35" s="334">
        <v>0</v>
      </c>
    </row>
    <row r="36" spans="1:8">
      <c r="A36" s="331">
        <v>31</v>
      </c>
      <c r="B36" s="335" t="s">
        <v>442</v>
      </c>
      <c r="C36" s="336" t="s">
        <v>443</v>
      </c>
      <c r="D36" s="334" t="s">
        <v>541</v>
      </c>
      <c r="E36" s="334" t="s">
        <v>542</v>
      </c>
      <c r="F36" s="334">
        <v>0</v>
      </c>
      <c r="G36" s="334">
        <v>0</v>
      </c>
      <c r="H36" s="334">
        <v>0</v>
      </c>
    </row>
    <row r="37" spans="1:8">
      <c r="A37" s="331">
        <v>32</v>
      </c>
      <c r="B37" s="335" t="s">
        <v>445</v>
      </c>
      <c r="C37" s="336" t="s">
        <v>446</v>
      </c>
      <c r="D37" s="334" t="s">
        <v>531</v>
      </c>
      <c r="E37" s="334" t="s">
        <v>532</v>
      </c>
      <c r="F37" s="334" t="s">
        <v>533</v>
      </c>
      <c r="G37" s="331" t="s">
        <v>534</v>
      </c>
      <c r="H37" s="331" t="s">
        <v>535</v>
      </c>
    </row>
    <row r="38" spans="1:8">
      <c r="A38" s="331">
        <v>33</v>
      </c>
      <c r="B38" s="335" t="s">
        <v>447</v>
      </c>
      <c r="C38" s="336" t="s">
        <v>448</v>
      </c>
      <c r="D38" s="334" t="s">
        <v>536</v>
      </c>
      <c r="E38" s="334" t="s">
        <v>537</v>
      </c>
      <c r="F38" s="334" t="s">
        <v>538</v>
      </c>
      <c r="G38" s="331" t="s">
        <v>539</v>
      </c>
      <c r="H38" s="331" t="s">
        <v>540</v>
      </c>
    </row>
    <row r="39" spans="1:8">
      <c r="A39" s="331">
        <v>34</v>
      </c>
      <c r="B39" s="335" t="s">
        <v>449</v>
      </c>
      <c r="C39" s="336" t="s">
        <v>450</v>
      </c>
      <c r="D39" s="334" t="s">
        <v>548</v>
      </c>
      <c r="E39" s="334" t="s">
        <v>549</v>
      </c>
      <c r="F39" s="334">
        <v>0</v>
      </c>
      <c r="G39" s="334" t="s">
        <v>550</v>
      </c>
      <c r="H39" s="334">
        <v>0</v>
      </c>
    </row>
    <row r="40" spans="1:8">
      <c r="A40" s="331">
        <v>35</v>
      </c>
      <c r="B40" s="335" t="s">
        <v>454</v>
      </c>
      <c r="C40" s="336" t="s">
        <v>455</v>
      </c>
      <c r="D40" s="334" t="s">
        <v>531</v>
      </c>
      <c r="E40" s="334" t="s">
        <v>532</v>
      </c>
      <c r="F40" s="334" t="s">
        <v>533</v>
      </c>
      <c r="G40" s="331" t="s">
        <v>534</v>
      </c>
      <c r="H40" s="331" t="s">
        <v>535</v>
      </c>
    </row>
    <row r="41" spans="1:8">
      <c r="A41" s="331">
        <v>36</v>
      </c>
      <c r="B41" s="335" t="s">
        <v>457</v>
      </c>
      <c r="C41" s="336" t="s">
        <v>458</v>
      </c>
      <c r="D41" s="334" t="s">
        <v>556</v>
      </c>
      <c r="E41" s="334" t="s">
        <v>557</v>
      </c>
      <c r="F41" s="334" t="s">
        <v>558</v>
      </c>
      <c r="G41" s="331" t="s">
        <v>559</v>
      </c>
      <c r="H41" s="331" t="s">
        <v>560</v>
      </c>
    </row>
    <row r="42" spans="1:8">
      <c r="A42" s="331">
        <v>37</v>
      </c>
      <c r="B42" s="335" t="s">
        <v>462</v>
      </c>
      <c r="C42" s="336" t="s">
        <v>463</v>
      </c>
      <c r="D42" s="334" t="s">
        <v>556</v>
      </c>
      <c r="E42" s="334" t="s">
        <v>557</v>
      </c>
      <c r="F42" s="334" t="s">
        <v>558</v>
      </c>
      <c r="G42" s="331" t="s">
        <v>559</v>
      </c>
      <c r="H42" s="331" t="s">
        <v>560</v>
      </c>
    </row>
    <row r="43" spans="1:8">
      <c r="A43" s="331">
        <v>38</v>
      </c>
      <c r="B43" s="335" t="s">
        <v>467</v>
      </c>
      <c r="C43" s="336" t="s">
        <v>468</v>
      </c>
      <c r="D43" s="334" t="s">
        <v>543</v>
      </c>
      <c r="E43" s="334" t="s">
        <v>544</v>
      </c>
      <c r="F43" s="334" t="s">
        <v>545</v>
      </c>
      <c r="G43" s="331" t="s">
        <v>546</v>
      </c>
      <c r="H43" s="331" t="s">
        <v>547</v>
      </c>
    </row>
    <row r="44" spans="1:8">
      <c r="A44" s="331">
        <v>39</v>
      </c>
      <c r="B44" s="335" t="s">
        <v>471</v>
      </c>
      <c r="C44" s="336" t="s">
        <v>472</v>
      </c>
      <c r="D44" s="334" t="s">
        <v>561</v>
      </c>
      <c r="E44" s="334" t="s">
        <v>562</v>
      </c>
      <c r="F44" s="334">
        <v>0</v>
      </c>
      <c r="G44" s="334">
        <v>0</v>
      </c>
      <c r="H44" s="334">
        <v>0</v>
      </c>
    </row>
    <row r="45" spans="1:8">
      <c r="A45" s="331">
        <v>40</v>
      </c>
      <c r="B45" s="335" t="s">
        <v>473</v>
      </c>
      <c r="C45" s="336" t="s">
        <v>474</v>
      </c>
      <c r="D45" s="334" t="s">
        <v>556</v>
      </c>
      <c r="E45" s="334" t="s">
        <v>557</v>
      </c>
      <c r="F45" s="334" t="s">
        <v>558</v>
      </c>
      <c r="G45" s="331" t="s">
        <v>559</v>
      </c>
      <c r="H45" s="331" t="s">
        <v>560</v>
      </c>
    </row>
    <row r="46" spans="1:8">
      <c r="A46" s="331">
        <v>41</v>
      </c>
      <c r="B46" s="335" t="s">
        <v>479</v>
      </c>
      <c r="C46" s="336" t="s">
        <v>480</v>
      </c>
      <c r="D46" s="334" t="s">
        <v>561</v>
      </c>
      <c r="E46" s="334" t="s">
        <v>562</v>
      </c>
      <c r="F46" s="334">
        <v>0</v>
      </c>
      <c r="G46" s="334">
        <v>0</v>
      </c>
      <c r="H46" s="334">
        <v>0</v>
      </c>
    </row>
    <row r="47" spans="1:8">
      <c r="A47" s="331">
        <v>42</v>
      </c>
      <c r="B47" s="335" t="s">
        <v>481</v>
      </c>
      <c r="C47" s="336" t="s">
        <v>482</v>
      </c>
      <c r="D47" s="334" t="s">
        <v>541</v>
      </c>
      <c r="E47" s="334" t="s">
        <v>542</v>
      </c>
      <c r="F47" s="334" t="s">
        <v>553</v>
      </c>
      <c r="G47" s="331" t="s">
        <v>554</v>
      </c>
      <c r="H47" s="331" t="s">
        <v>555</v>
      </c>
    </row>
    <row r="48" spans="1:8">
      <c r="A48" s="331">
        <v>43</v>
      </c>
      <c r="B48" s="335" t="s">
        <v>483</v>
      </c>
      <c r="C48" s="336" t="s">
        <v>484</v>
      </c>
      <c r="D48" s="334" t="s">
        <v>567</v>
      </c>
      <c r="E48" s="334" t="s">
        <v>568</v>
      </c>
      <c r="F48" s="334">
        <v>0</v>
      </c>
      <c r="G48" s="334">
        <v>0</v>
      </c>
      <c r="H48" s="334">
        <v>0</v>
      </c>
    </row>
    <row r="49" spans="1:8">
      <c r="A49" s="331">
        <v>44</v>
      </c>
      <c r="B49" s="335" t="s">
        <v>485</v>
      </c>
      <c r="C49" s="336" t="s">
        <v>486</v>
      </c>
      <c r="D49" s="334" t="s">
        <v>548</v>
      </c>
      <c r="E49" s="334" t="s">
        <v>549</v>
      </c>
      <c r="F49" s="334">
        <v>0</v>
      </c>
      <c r="G49" s="334" t="s">
        <v>550</v>
      </c>
      <c r="H49" s="334">
        <v>0</v>
      </c>
    </row>
    <row r="50" spans="1:8">
      <c r="A50" s="331">
        <v>45</v>
      </c>
      <c r="B50" s="335" t="s">
        <v>487</v>
      </c>
      <c r="C50" s="336" t="s">
        <v>488</v>
      </c>
      <c r="D50" s="334" t="s">
        <v>531</v>
      </c>
      <c r="E50" s="334" t="s">
        <v>532</v>
      </c>
      <c r="F50" s="334" t="s">
        <v>533</v>
      </c>
      <c r="G50" s="331" t="s">
        <v>534</v>
      </c>
      <c r="H50" s="331" t="s">
        <v>535</v>
      </c>
    </row>
    <row r="51" spans="1:8">
      <c r="A51" s="331">
        <v>46</v>
      </c>
      <c r="B51" s="335" t="s">
        <v>489</v>
      </c>
      <c r="C51" s="336" t="s">
        <v>490</v>
      </c>
      <c r="D51" s="334" t="s">
        <v>536</v>
      </c>
      <c r="E51" s="334" t="s">
        <v>537</v>
      </c>
      <c r="F51" s="334" t="s">
        <v>538</v>
      </c>
      <c r="G51" s="331" t="s">
        <v>539</v>
      </c>
      <c r="H51" s="331" t="s">
        <v>540</v>
      </c>
    </row>
    <row r="52" spans="1:8">
      <c r="A52" s="331">
        <v>47</v>
      </c>
      <c r="B52" s="335" t="s">
        <v>491</v>
      </c>
      <c r="C52" s="336" t="s">
        <v>492</v>
      </c>
      <c r="D52" s="334" t="s">
        <v>541</v>
      </c>
      <c r="E52" s="334" t="s">
        <v>542</v>
      </c>
      <c r="F52" s="334">
        <v>0</v>
      </c>
      <c r="G52" s="334">
        <v>0</v>
      </c>
      <c r="H52" s="334">
        <v>0</v>
      </c>
    </row>
    <row r="53" spans="1:8">
      <c r="A53" s="331">
        <v>48</v>
      </c>
      <c r="B53" s="335" t="s">
        <v>493</v>
      </c>
      <c r="C53" s="336" t="s">
        <v>494</v>
      </c>
      <c r="D53" s="334" t="s">
        <v>556</v>
      </c>
      <c r="E53" s="334" t="s">
        <v>557</v>
      </c>
      <c r="F53" s="334" t="s">
        <v>558</v>
      </c>
      <c r="G53" s="331" t="s">
        <v>559</v>
      </c>
      <c r="H53" s="331" t="s">
        <v>560</v>
      </c>
    </row>
    <row r="54" spans="1:8">
      <c r="A54" s="331">
        <v>49</v>
      </c>
      <c r="B54" s="335" t="s">
        <v>495</v>
      </c>
      <c r="C54" s="336" t="s">
        <v>496</v>
      </c>
      <c r="D54" s="334" t="s">
        <v>536</v>
      </c>
      <c r="E54" s="334" t="s">
        <v>537</v>
      </c>
      <c r="F54" s="334" t="s">
        <v>538</v>
      </c>
      <c r="G54" s="331" t="s">
        <v>539</v>
      </c>
      <c r="H54" s="331" t="s">
        <v>540</v>
      </c>
    </row>
    <row r="55" spans="1:8">
      <c r="A55" s="331">
        <v>50</v>
      </c>
      <c r="B55" s="335" t="s">
        <v>497</v>
      </c>
      <c r="C55" s="336" t="s">
        <v>498</v>
      </c>
      <c r="D55" s="334" t="s">
        <v>531</v>
      </c>
      <c r="E55" s="334" t="s">
        <v>532</v>
      </c>
      <c r="F55" s="334" t="s">
        <v>533</v>
      </c>
      <c r="G55" s="331" t="s">
        <v>534</v>
      </c>
      <c r="H55" s="331" t="s">
        <v>535</v>
      </c>
    </row>
    <row r="56" spans="1:8">
      <c r="A56" s="331">
        <v>51</v>
      </c>
      <c r="B56" s="335" t="s">
        <v>499</v>
      </c>
      <c r="C56" s="336" t="s">
        <v>500</v>
      </c>
      <c r="D56" s="334" t="s">
        <v>531</v>
      </c>
      <c r="E56" s="334" t="s">
        <v>532</v>
      </c>
      <c r="F56" s="334" t="s">
        <v>533</v>
      </c>
      <c r="G56" s="331" t="s">
        <v>534</v>
      </c>
      <c r="H56" s="331" t="s">
        <v>535</v>
      </c>
    </row>
    <row r="173" spans="1:255">
      <c r="B173" s="337"/>
      <c r="C173" s="337"/>
      <c r="D173" s="337"/>
      <c r="E173" s="337"/>
      <c r="F173" s="337"/>
      <c r="G173" s="337"/>
      <c r="H173" s="337"/>
      <c r="I173" s="337"/>
      <c r="J173" s="337"/>
      <c r="K173" s="337"/>
      <c r="L173" s="337"/>
      <c r="M173" s="337"/>
      <c r="N173" s="337"/>
      <c r="O173" s="337"/>
      <c r="P173" s="337"/>
      <c r="Q173" s="337"/>
      <c r="R173" s="337"/>
      <c r="S173" s="337"/>
      <c r="T173" s="337"/>
      <c r="U173" s="337"/>
      <c r="V173" s="337"/>
      <c r="W173" s="337"/>
      <c r="X173" s="337"/>
      <c r="Y173" s="337"/>
      <c r="Z173" s="337"/>
      <c r="AA173" s="337"/>
      <c r="AB173" s="337"/>
      <c r="AC173" s="337"/>
      <c r="AD173" s="337"/>
      <c r="AE173" s="337"/>
      <c r="AF173" s="337"/>
      <c r="AG173" s="337"/>
      <c r="AH173" s="337"/>
      <c r="AI173" s="337"/>
      <c r="AJ173" s="337"/>
      <c r="AK173" s="337"/>
      <c r="AL173" s="337"/>
      <c r="AM173" s="337"/>
      <c r="AN173" s="337"/>
      <c r="AO173" s="337"/>
      <c r="AP173" s="337"/>
      <c r="AQ173" s="337"/>
      <c r="AR173" s="337"/>
      <c r="AS173" s="337"/>
      <c r="AT173" s="337"/>
      <c r="AU173" s="337"/>
      <c r="AV173" s="337"/>
      <c r="AW173" s="337"/>
      <c r="AX173" s="337"/>
      <c r="AY173" s="337"/>
      <c r="AZ173" s="337"/>
    </row>
    <row r="174" spans="1:255">
      <c r="B174" s="337"/>
      <c r="C174" s="337"/>
      <c r="D174" s="337"/>
      <c r="E174" s="337"/>
      <c r="F174" s="337"/>
      <c r="G174" s="337"/>
      <c r="H174" s="337"/>
      <c r="I174" s="337"/>
      <c r="J174" s="337"/>
      <c r="K174" s="337"/>
      <c r="L174" s="337"/>
      <c r="M174" s="337"/>
      <c r="N174" s="337"/>
      <c r="O174" s="337"/>
      <c r="P174" s="337"/>
      <c r="Q174" s="337"/>
      <c r="R174" s="337"/>
      <c r="S174" s="337"/>
      <c r="T174" s="337"/>
      <c r="U174" s="337"/>
      <c r="V174" s="337"/>
      <c r="W174" s="337"/>
      <c r="X174" s="337"/>
      <c r="Y174" s="337"/>
      <c r="Z174" s="337"/>
      <c r="AA174" s="337"/>
      <c r="AB174" s="337"/>
      <c r="AC174" s="337"/>
      <c r="AD174" s="337"/>
      <c r="AE174" s="337"/>
      <c r="AF174" s="337"/>
      <c r="AG174" s="337"/>
      <c r="AH174" s="337"/>
      <c r="AI174" s="337"/>
      <c r="AJ174" s="337"/>
      <c r="AK174" s="337"/>
      <c r="AL174" s="337"/>
      <c r="AM174" s="337"/>
      <c r="AN174" s="337"/>
      <c r="AO174" s="337"/>
      <c r="AP174" s="337"/>
      <c r="AQ174" s="337"/>
      <c r="AR174" s="337"/>
      <c r="AS174" s="337"/>
      <c r="AT174" s="337"/>
      <c r="AU174" s="337"/>
      <c r="AV174" s="337"/>
      <c r="AW174" s="337"/>
      <c r="AX174" s="337"/>
      <c r="AY174" s="337"/>
      <c r="AZ174" s="337"/>
    </row>
    <row r="175" spans="1:255">
      <c r="A175" s="338"/>
      <c r="B175" s="338"/>
      <c r="C175" s="338"/>
      <c r="D175" s="338"/>
      <c r="E175" s="338"/>
      <c r="F175" s="338"/>
      <c r="G175" s="338"/>
      <c r="H175" s="338"/>
      <c r="I175" s="338"/>
      <c r="J175" s="338"/>
      <c r="K175" s="338"/>
      <c r="L175" s="338"/>
      <c r="M175" s="338"/>
      <c r="N175" s="338"/>
      <c r="O175" s="338"/>
      <c r="P175" s="338"/>
      <c r="Q175" s="338"/>
      <c r="R175" s="338"/>
      <c r="S175" s="338"/>
      <c r="T175" s="338"/>
      <c r="U175" s="338"/>
      <c r="V175" s="338"/>
      <c r="W175" s="337"/>
      <c r="X175" s="338"/>
      <c r="Y175" s="338"/>
      <c r="Z175" s="338"/>
      <c r="AA175" s="338"/>
      <c r="AB175" s="338"/>
      <c r="AC175" s="338"/>
      <c r="AD175" s="338"/>
      <c r="AE175" s="338"/>
      <c r="AF175" s="338"/>
      <c r="AG175" s="338"/>
      <c r="AH175" s="338"/>
      <c r="AI175" s="338"/>
      <c r="AJ175" s="338"/>
      <c r="AK175" s="338"/>
      <c r="AL175" s="338"/>
      <c r="AM175" s="338"/>
      <c r="AN175" s="338"/>
      <c r="AO175" s="338"/>
      <c r="AP175" s="338"/>
      <c r="AQ175" s="338"/>
      <c r="AR175" s="338"/>
      <c r="AS175" s="338"/>
      <c r="AT175" s="338"/>
      <c r="AU175" s="338"/>
      <c r="AV175" s="338"/>
      <c r="AW175" s="338"/>
      <c r="AX175" s="338"/>
      <c r="AY175" s="338"/>
      <c r="AZ175" s="338"/>
      <c r="BA175" s="338"/>
      <c r="BB175" s="338"/>
      <c r="BC175" s="338"/>
      <c r="BD175" s="338"/>
      <c r="BE175" s="338"/>
      <c r="BF175" s="338"/>
      <c r="BG175" s="338"/>
      <c r="BH175" s="338"/>
      <c r="BI175" s="338"/>
      <c r="BJ175" s="338"/>
      <c r="BK175" s="338"/>
      <c r="BL175" s="338"/>
      <c r="BM175" s="338"/>
      <c r="BN175" s="338"/>
      <c r="BO175" s="338"/>
      <c r="BP175" s="338"/>
      <c r="BQ175" s="338"/>
      <c r="BR175" s="338"/>
      <c r="BS175" s="338"/>
      <c r="BT175" s="338"/>
      <c r="BU175" s="338"/>
      <c r="BV175" s="338"/>
      <c r="BW175" s="338"/>
      <c r="BX175" s="338"/>
      <c r="BY175" s="338"/>
      <c r="BZ175" s="338"/>
      <c r="CA175" s="338"/>
      <c r="CB175" s="338"/>
      <c r="CC175" s="338"/>
      <c r="CD175" s="338"/>
      <c r="CE175" s="338"/>
      <c r="CF175" s="338"/>
      <c r="CG175" s="338"/>
      <c r="CH175" s="338"/>
      <c r="CI175" s="338"/>
      <c r="CJ175" s="338"/>
      <c r="CK175" s="338"/>
      <c r="CL175" s="338"/>
      <c r="CM175" s="338"/>
      <c r="CN175" s="338"/>
      <c r="CO175" s="338"/>
      <c r="CP175" s="338"/>
      <c r="CQ175" s="338"/>
      <c r="CR175" s="338"/>
      <c r="CS175" s="338"/>
      <c r="CT175" s="338"/>
      <c r="CU175" s="338"/>
      <c r="CV175" s="338"/>
      <c r="CW175" s="338"/>
      <c r="CX175" s="338"/>
      <c r="CY175" s="338"/>
      <c r="CZ175" s="338"/>
      <c r="DA175" s="338"/>
      <c r="DB175" s="338"/>
      <c r="DC175" s="338"/>
      <c r="DD175" s="338"/>
      <c r="DE175" s="338"/>
      <c r="DF175" s="338"/>
      <c r="DG175" s="338"/>
      <c r="DH175" s="338"/>
      <c r="DI175" s="338"/>
      <c r="DJ175" s="338"/>
      <c r="DK175" s="338"/>
      <c r="DL175" s="338"/>
      <c r="DM175" s="338"/>
      <c r="DN175" s="338"/>
      <c r="DO175" s="338"/>
      <c r="DP175" s="338"/>
      <c r="DQ175" s="338"/>
      <c r="DR175" s="338"/>
      <c r="DS175" s="338"/>
      <c r="DT175" s="338"/>
      <c r="DU175" s="338"/>
      <c r="DV175" s="338"/>
      <c r="DW175" s="338"/>
      <c r="DX175" s="338"/>
      <c r="DY175" s="338"/>
      <c r="DZ175" s="338"/>
      <c r="EA175" s="338"/>
      <c r="EB175" s="338"/>
      <c r="EC175" s="338"/>
      <c r="ED175" s="338"/>
      <c r="EE175" s="338"/>
      <c r="EF175" s="338"/>
      <c r="EG175" s="338"/>
      <c r="EH175" s="338"/>
      <c r="EI175" s="338"/>
      <c r="EJ175" s="338"/>
      <c r="EK175" s="338"/>
      <c r="EL175" s="338"/>
      <c r="EM175" s="338"/>
      <c r="EN175" s="338"/>
      <c r="EO175" s="338"/>
      <c r="EP175" s="338"/>
      <c r="EQ175" s="338"/>
      <c r="ER175" s="338"/>
      <c r="ES175" s="338"/>
      <c r="ET175" s="338"/>
      <c r="EU175" s="338"/>
      <c r="EV175" s="338"/>
      <c r="EW175" s="338"/>
      <c r="EX175" s="338"/>
      <c r="EY175" s="338"/>
      <c r="EZ175" s="338"/>
      <c r="FA175" s="338"/>
      <c r="FB175" s="338"/>
      <c r="FC175" s="338"/>
      <c r="FD175" s="338"/>
      <c r="FE175" s="338"/>
      <c r="FF175" s="338"/>
      <c r="FG175" s="338"/>
      <c r="FH175" s="338"/>
      <c r="FI175" s="338"/>
      <c r="FJ175" s="338"/>
      <c r="FK175" s="338"/>
      <c r="FL175" s="338"/>
      <c r="FM175" s="338"/>
      <c r="FN175" s="338"/>
      <c r="FO175" s="338"/>
      <c r="FP175" s="338"/>
      <c r="FQ175" s="338"/>
      <c r="FR175" s="338"/>
      <c r="FS175" s="338"/>
      <c r="FT175" s="338"/>
      <c r="FU175" s="338"/>
      <c r="FV175" s="338"/>
      <c r="FW175" s="338"/>
      <c r="FX175" s="338"/>
      <c r="FY175" s="338"/>
      <c r="FZ175" s="338"/>
      <c r="GA175" s="338"/>
      <c r="GB175" s="338"/>
      <c r="GC175" s="338"/>
      <c r="GD175" s="338"/>
      <c r="GE175" s="338"/>
      <c r="GF175" s="338"/>
      <c r="GG175" s="338"/>
      <c r="GH175" s="338"/>
      <c r="GI175" s="338"/>
      <c r="GJ175" s="338"/>
      <c r="GK175" s="338"/>
      <c r="GL175" s="338"/>
      <c r="GM175" s="338"/>
      <c r="GN175" s="338"/>
      <c r="GO175" s="338"/>
      <c r="GP175" s="338"/>
      <c r="GQ175" s="338"/>
      <c r="GR175" s="338"/>
      <c r="GS175" s="338"/>
      <c r="GT175" s="338"/>
      <c r="GU175" s="338"/>
      <c r="GV175" s="338"/>
      <c r="GW175" s="338"/>
      <c r="GX175" s="338"/>
      <c r="GY175" s="338"/>
      <c r="GZ175" s="338"/>
      <c r="HA175" s="338"/>
      <c r="HB175" s="338"/>
      <c r="HC175" s="338"/>
      <c r="HD175" s="338"/>
      <c r="HE175" s="338"/>
      <c r="HF175" s="338"/>
      <c r="HG175" s="338"/>
      <c r="HH175" s="338"/>
      <c r="HI175" s="338"/>
      <c r="HJ175" s="338"/>
      <c r="HK175" s="338"/>
      <c r="HL175" s="338"/>
      <c r="HM175" s="338"/>
      <c r="HN175" s="338"/>
      <c r="HO175" s="338"/>
      <c r="HP175" s="338"/>
      <c r="HQ175" s="338"/>
      <c r="HR175" s="338"/>
      <c r="HS175" s="338"/>
      <c r="HT175" s="338"/>
      <c r="HU175" s="338"/>
      <c r="HV175" s="338"/>
      <c r="HW175" s="338"/>
      <c r="HX175" s="338"/>
      <c r="HY175" s="338"/>
      <c r="HZ175" s="338"/>
      <c r="IA175" s="338"/>
      <c r="IB175" s="338"/>
      <c r="IC175" s="338"/>
      <c r="ID175" s="338"/>
      <c r="IE175" s="338"/>
      <c r="IF175" s="338"/>
      <c r="IG175" s="338"/>
      <c r="IH175" s="338"/>
      <c r="II175" s="338"/>
      <c r="IJ175" s="338"/>
      <c r="IK175" s="338"/>
      <c r="IL175" s="338"/>
      <c r="IM175" s="338"/>
      <c r="IN175" s="338"/>
      <c r="IO175" s="338"/>
      <c r="IP175" s="338"/>
      <c r="IQ175" s="338"/>
      <c r="IR175" s="338"/>
      <c r="IS175" s="338"/>
      <c r="IT175" s="338"/>
      <c r="IU175" s="338"/>
    </row>
    <row r="176" spans="1:255">
      <c r="W176" s="339"/>
    </row>
  </sheetData>
  <autoFilter ref="A5:I56"/>
  <dataValidations count="2">
    <dataValidation type="list" allowBlank="1" showInputMessage="1" showErrorMessage="1" sqref="C2">
      <formula1>$C$5:$C$56</formula1>
    </dataValidation>
    <dataValidation type="list" allowBlank="1" showInputMessage="1" showErrorMessage="1" sqref="D2">
      <formula1>$C$5:$K$5</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Калкулатор</vt:lpstr>
      <vt:lpstr>Преддоговорна информация</vt:lpstr>
      <vt:lpstr>Погасителен план</vt:lpstr>
      <vt:lpstr>AF</vt:lpstr>
      <vt:lpstr>Sheet2</vt:lpstr>
      <vt:lpstr>anticipo</vt:lpstr>
      <vt:lpstr>PreventiviFinanziato</vt:lpstr>
      <vt:lpstr>PreventiviMaxirataPerc</vt:lpstr>
      <vt:lpstr>preventivirate</vt:lpstr>
      <vt:lpstr>prezzo</vt:lpstr>
      <vt:lpstr>AF!Print_Area</vt:lpstr>
      <vt:lpstr>Калкулатор!Print_Area</vt:lpstr>
      <vt:lpstr>'Погасителен план'!Print_Area</vt:lpstr>
      <vt:lpstr>'Преддоговорна информация'!Print_Area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2006-07-11T11:58:34Z</cp:lastPrinted>
  <dcterms:created xsi:type="dcterms:W3CDTF">2006-06-15T13:42:16Z</dcterms:created>
  <dcterms:modified xsi:type="dcterms:W3CDTF">2016-08-07T07:16:52Z</dcterms:modified>
</cp:coreProperties>
</file>